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fabcle\Documents\Mes Documents\DOSSIER RESULTATS DEFINITIFS BAC\session 2025\FICHIERS\"/>
    </mc:Choice>
  </mc:AlternateContent>
  <xr:revisionPtr revIDLastSave="0" documentId="13_ncr:1_{47E2D53E-2C7A-46B1-B45E-7261B605E1CE}" xr6:coauthVersionLast="47" xr6:coauthVersionMax="47" xr10:uidLastSave="{00000000-0000-0000-0000-000000000000}"/>
  <bookViews>
    <workbookView xWindow="-120" yWindow="-120" windowWidth="29040" windowHeight="15720" tabRatio="599" xr2:uid="{3E07616B-1C05-406F-AE57-2693E0EA280F}"/>
  </bookViews>
  <sheets>
    <sheet name="chapo" sheetId="19" r:id="rId1"/>
    <sheet name="Tab1" sheetId="3" r:id="rId2"/>
    <sheet name="Graph1" sheetId="4" r:id="rId3"/>
    <sheet name="Tab2" sheetId="5" r:id="rId4"/>
    <sheet name="Tab3" sheetId="7" r:id="rId5"/>
    <sheet name="Tab4" sheetId="6" r:id="rId6"/>
    <sheet name="Graph2" sheetId="14" r:id="rId7"/>
    <sheet name="Graph3" sheetId="15" r:id="rId8"/>
    <sheet name="Tab5" sheetId="16" r:id="rId9"/>
    <sheet name="Graph4" sheetId="17" r:id="rId10"/>
    <sheet name="Sources et définitions" sheetId="18" r:id="rId11"/>
  </sheets>
  <externalReferences>
    <externalReference r:id="rId12"/>
  </externalReferences>
  <definedNames>
    <definedName name="_xlnm.Print_Area" localSheetId="2">Graph1!$J$3:$P$8</definedName>
    <definedName name="_xlnm.Print_Area" localSheetId="6">Graph2!$J$4:$R$10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1" i="14" l="1"/>
  <c r="N11" i="14"/>
  <c r="O11" i="14"/>
  <c r="Q11" i="14"/>
  <c r="K11" i="14"/>
  <c r="M11" i="14"/>
  <c r="B21" i="7" l="1"/>
  <c r="G23" i="5"/>
  <c r="G19" i="5"/>
  <c r="G21" i="5"/>
  <c r="G20" i="5"/>
  <c r="G16" i="5"/>
  <c r="G15" i="5"/>
  <c r="G14" i="5"/>
  <c r="G13" i="5"/>
  <c r="G12" i="5"/>
  <c r="G11" i="5"/>
  <c r="G10" i="5"/>
  <c r="G9" i="5"/>
  <c r="G7" i="5"/>
  <c r="D9" i="5"/>
  <c r="E9" i="5" s="1"/>
  <c r="D17" i="5"/>
  <c r="P11" i="14" l="1"/>
  <c r="R11" i="14"/>
  <c r="B14" i="16"/>
  <c r="C23" i="5" l="1"/>
  <c r="B23" i="5"/>
  <c r="D21" i="5"/>
  <c r="E21" i="5" s="1"/>
  <c r="D20" i="5"/>
  <c r="E20" i="5" s="1"/>
  <c r="D19" i="5"/>
  <c r="E19" i="5" s="1"/>
  <c r="D16" i="5"/>
  <c r="E16" i="5" s="1"/>
  <c r="D15" i="5"/>
  <c r="E15" i="5" s="1"/>
  <c r="D14" i="5"/>
  <c r="E14" i="5" s="1"/>
  <c r="D13" i="5"/>
  <c r="E13" i="5" s="1"/>
  <c r="D12" i="5"/>
  <c r="E12" i="5" s="1"/>
  <c r="D11" i="5"/>
  <c r="E11" i="5" s="1"/>
  <c r="D10" i="5"/>
  <c r="E10" i="5" s="1"/>
  <c r="D7" i="5"/>
  <c r="E7" i="5" s="1"/>
  <c r="D23" i="5" l="1"/>
  <c r="E23" i="5" s="1"/>
  <c r="Q6" i="4" l="1"/>
  <c r="Q5" i="4"/>
  <c r="Q4" i="4" l="1"/>
</calcChain>
</file>

<file path=xl/sharedStrings.xml><?xml version="1.0" encoding="utf-8"?>
<sst xmlns="http://schemas.openxmlformats.org/spreadsheetml/2006/main" count="206" uniqueCount="123">
  <si>
    <t>Bac général</t>
  </si>
  <si>
    <t>Ensemble</t>
  </si>
  <si>
    <t>Production</t>
  </si>
  <si>
    <t>Services</t>
  </si>
  <si>
    <t>Académie</t>
  </si>
  <si>
    <t>France</t>
  </si>
  <si>
    <t>Défavorisée</t>
  </si>
  <si>
    <t>Graphique 2 Répartition des présents selon le baccalauréat et l’origine sociale</t>
  </si>
  <si>
    <t>Graphique 1 Évolution du taux de réussite sur 10 ans</t>
  </si>
  <si>
    <t>Tableau 1 Résultats par département</t>
  </si>
  <si>
    <t>Tableau 2 Résultats académiques et nationaux</t>
  </si>
  <si>
    <t>Tableau 5 Sections européennes</t>
  </si>
  <si>
    <t>Tableau 8 Sections internationales</t>
  </si>
  <si>
    <t>2016</t>
  </si>
  <si>
    <t>2017</t>
  </si>
  <si>
    <t>2018</t>
  </si>
  <si>
    <t>2019</t>
  </si>
  <si>
    <t>2020</t>
  </si>
  <si>
    <t>BAC GENERAL</t>
  </si>
  <si>
    <t>BAC TECHNOLOGIQUE</t>
  </si>
  <si>
    <t>BAC PROFESSIONNEL</t>
  </si>
  <si>
    <t>TOUS BACS CONFONDUS</t>
  </si>
  <si>
    <t>TOUS BACS CONFONDUS France</t>
  </si>
  <si>
    <t>2021</t>
  </si>
  <si>
    <t>Filles</t>
  </si>
  <si>
    <t>Garçons</t>
  </si>
  <si>
    <t>Très bien avec les félicitations du jury</t>
  </si>
  <si>
    <t>Académie de Strasbourg</t>
  </si>
  <si>
    <t xml:space="preserve">Total </t>
  </si>
  <si>
    <t>Une origine sociale du candidat marquée selon le baccalauréat présenté</t>
  </si>
  <si>
    <t>Bac techno</t>
  </si>
  <si>
    <t>Bac pro</t>
  </si>
  <si>
    <t>Favorisée</t>
  </si>
  <si>
    <t>Moyenne</t>
  </si>
  <si>
    <t>Non renseignée</t>
  </si>
  <si>
    <t>La réussite au baccalauréat est en partie dépendante de l'origine sociale</t>
  </si>
  <si>
    <t>Des dispositifs nationaux et académiques</t>
  </si>
  <si>
    <t>Taux de mentions (%)</t>
  </si>
  <si>
    <t>(*) Poids : pourcentage de présents de sections européennes sur l’ensemble des présents du baccalauréat dans l’académie</t>
  </si>
  <si>
    <t>Tableau 6 Sections bi-nationales</t>
  </si>
  <si>
    <t>Section</t>
  </si>
  <si>
    <t>Abibac</t>
  </si>
  <si>
    <t>Bachibac</t>
  </si>
  <si>
    <t>(*) Poids : pourcentage de présents à l’Abibac sur l’ensemble des présents de la série dans l’académie</t>
  </si>
  <si>
    <t>(*) Poids : pourcentage de présents de sections internationales sur l'ensemble des présents du baccalauréat général de l'académie</t>
  </si>
  <si>
    <t>Les apprentis réussissent mieux en Alsace</t>
  </si>
  <si>
    <t>Graphique 4 Taux de réussite au baccalauréat professionnel selon le statut et le domaine</t>
  </si>
  <si>
    <t>Apprentis</t>
  </si>
  <si>
    <t>Scolaires</t>
  </si>
  <si>
    <t>2022</t>
  </si>
  <si>
    <t>Ensemble France</t>
  </si>
  <si>
    <t>France (métro + Dom)</t>
  </si>
  <si>
    <t>Très bien</t>
  </si>
  <si>
    <t>Bien</t>
  </si>
  <si>
    <t>Assez bien</t>
  </si>
  <si>
    <t>académie</t>
  </si>
  <si>
    <t>Positionnement sur 30 académies</t>
  </si>
  <si>
    <t>Répartition des mentions selon le baccalauréat et le sexe(en %)</t>
  </si>
  <si>
    <t>Graphique 3 Taux de réussite selon l’origine sociale</t>
  </si>
  <si>
    <t>2023</t>
  </si>
  <si>
    <t>France (métro + Drom)</t>
  </si>
  <si>
    <t>Bas-Rhin</t>
  </si>
  <si>
    <t>Haut-Rhin</t>
  </si>
  <si>
    <t>Baccalauréat</t>
  </si>
  <si>
    <t>Taux de réussite (%)</t>
  </si>
  <si>
    <t>Général</t>
  </si>
  <si>
    <t>Technologique</t>
  </si>
  <si>
    <t>Professionnel</t>
  </si>
  <si>
    <t>Présents</t>
  </si>
  <si>
    <t>Admis</t>
  </si>
  <si>
    <t>Bac technologique</t>
  </si>
  <si>
    <t>STMG</t>
  </si>
  <si>
    <t>STAV</t>
  </si>
  <si>
    <t>ST2S</t>
  </si>
  <si>
    <t>STL</t>
  </si>
  <si>
    <t>STI2D</t>
  </si>
  <si>
    <t>STD2A</t>
  </si>
  <si>
    <t>STHR</t>
  </si>
  <si>
    <t>Bac professionnel</t>
  </si>
  <si>
    <t>Mentions</t>
  </si>
  <si>
    <t>Techno</t>
  </si>
  <si>
    <t>Pro</t>
  </si>
  <si>
    <t>% de mentions</t>
  </si>
  <si>
    <t>% de filles</t>
  </si>
  <si>
    <t>Taux de réussite des filles (%)</t>
  </si>
  <si>
    <t>Taux de réussite  des garçons (%)</t>
  </si>
  <si>
    <t>Ensemble académie</t>
  </si>
  <si>
    <r>
      <rPr>
        <b/>
        <sz val="9"/>
        <rFont val="Arial"/>
        <family val="2"/>
      </rPr>
      <t>Poids (</t>
    </r>
    <r>
      <rPr>
        <b/>
        <vertAlign val="superscript"/>
        <sz val="5"/>
        <rFont val="Arial"/>
        <family val="2"/>
      </rPr>
      <t>*</t>
    </r>
    <r>
      <rPr>
        <b/>
        <sz val="9"/>
        <rFont val="Arial"/>
        <family val="2"/>
      </rPr>
      <t>) en %</t>
    </r>
  </si>
  <si>
    <t>Mention européenne (en %)</t>
  </si>
  <si>
    <t>Très favorisée</t>
  </si>
  <si>
    <t>très favorisée</t>
  </si>
  <si>
    <t xml:space="preserve"> </t>
  </si>
  <si>
    <t>2024</t>
  </si>
  <si>
    <t>.</t>
  </si>
  <si>
    <t>Tableau 3 Résultats par sexe</t>
  </si>
  <si>
    <t>Tableau 4 Un pourcentage de mentions élevé dans l'académie</t>
  </si>
  <si>
    <t xml:space="preserve">Quelle que soit la filière du baccalauréat, le taux de réussite est influencé par l'appartenance sociale des candidats. </t>
  </si>
  <si>
    <t>Dispositif Azubi-bacpro</t>
  </si>
  <si>
    <t>Évol°/ 2024
(pts)</t>
  </si>
  <si>
    <t>S2TMD</t>
  </si>
  <si>
    <t>2025</t>
  </si>
  <si>
    <t>En 2025, 19 554 candidats se sont présentés aux épreuves du baccalauréat soit 399 de moins que l’an dernier.</t>
  </si>
  <si>
    <t>17 981 admis</t>
  </si>
  <si>
    <t>100,0 % de réussite pour la série STD2A</t>
  </si>
  <si>
    <t>+5,3 points à la série ST2S par rapport à 2024</t>
  </si>
  <si>
    <t>x</t>
  </si>
  <si>
    <t>La différence entre les taux de réussite des jeunes des milieux très favorisés et des milieux défavorisés est de 10,7 points pour le baccalauréat technologique, de 8,7 points pour le bac professionnel et de 5,9 points pour le baccalauréat général.</t>
  </si>
  <si>
    <t>63,7 % de mentions au baccalauréat pour les garçons contre 71,5 % pour les filles</t>
  </si>
  <si>
    <t>87,7 % de réussite pour les apprentis  au bac professionnel - services</t>
  </si>
  <si>
    <t>La réussite au bac général est de 96,5 % (+0,3 point par rapport au niveau national), de 90,5 % au bac technologique (-0,4 point par rapport au niveau national) et de 84,4 % au bac professionnel (+0,5 point par rapport au niveau national).</t>
  </si>
  <si>
    <t>Des résultats en progression pour l'ensemble des baccalauréats</t>
  </si>
  <si>
    <t>Par rapport à 2024, le taux de réussite augmente de 1,9 point dans le Haut-Rhin et baisse de 0,1 point dans le Bas-Rhin.</t>
  </si>
  <si>
    <t>Une réussite en hausse dans le Haut-Rhin et globalement stable dans le Bas-Rhin</t>
  </si>
  <si>
    <t>Dans le Haut-Rhin, la réussite progresse dans toutes les séries : +4,6 points au baccalauréat professionnel, +2,2 points au baccalauréat technologique et +0,6 point au baccalauréat général.</t>
  </si>
  <si>
    <t>Dans le Bas-Rhin, elle augmente de 0,7 point au baccalauréat technologique mais diminue de 1,0 point au baccalauréat professionnel.</t>
  </si>
  <si>
    <t>Une réussite en progression dans toutes les séries au niveau académique</t>
  </si>
  <si>
    <t>Les filles présentent un taux de réussite supérieur à celui des garçons</t>
  </si>
  <si>
    <t>Tous baccalauréats confondus, 71,5 % des filles et 63,7 % des garçons admis à l'examen dans l'académie obtiennent une mention, soit un écart de 7,8 points entre les sexes (8,3 points au niveau national)</t>
  </si>
  <si>
    <t>Les proportions d'admis avec mentions sont supérieures à celles du niveau national pour tous les baccalauréats : +4,5 points au bac général, +2,6 points aux baccalauréats technologique et professionnel.</t>
  </si>
  <si>
    <t xml:space="preserve">Le taux de réussite au baccalauréat atteint 92,0 %. Il est supérieur de 0,4 point au taux national (91,6 %). </t>
  </si>
  <si>
    <t>+2,4 points au baccalauréat professionnel services</t>
  </si>
  <si>
    <t>À la session 2025, le taux de réussite tous baccalauréats confondus progresse dans l’académie de 0,7 point (92,0 %), alors qu'au niveau national il augmente de 0,4 point.</t>
  </si>
  <si>
    <t>Par rapport à la session 2024, tous les baccalauréats progressent : +0,2 point pour le bac général, +1,3 point pour le bac techno et +1,4 point pour le bac professionnel.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</si>
</sst>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
    <numFmt numFmtId="166" formatCode="\+0.0;\-0.0"/>
    <numFmt numFmtId="167" formatCode="#,##0.0"/>
  </numFmts>
  <fonts count="19" x14ac:knownFonts="1">
    <font>
      <sz val="11"/>
      <color theme="1"/>
      <name val="Calibri"/>
      <family val="2"/>
      <scheme val="minor"/>
    </font>
    <font>
      <sz val="9"/>
      <name val="Microsoft Sans Serif"/>
      <family val="2"/>
    </font>
    <font>
      <b/>
      <sz val="9"/>
      <name val="Arial"/>
      <family val="2"/>
    </font>
    <font>
      <b/>
      <sz val="9"/>
      <name val="Calibri"/>
      <family val="2"/>
      <scheme val="minor"/>
    </font>
    <font>
      <sz val="10"/>
      <color rgb="FF000000"/>
      <name val="Arial"/>
      <family val="2"/>
    </font>
    <font>
      <sz val="11"/>
      <name val="Calibri"/>
      <family val="2"/>
      <scheme val="minor"/>
    </font>
    <font>
      <sz val="9"/>
      <name val="Arial"/>
      <family val="2"/>
    </font>
    <font>
      <b/>
      <sz val="11"/>
      <name val="Calibri"/>
      <family val="2"/>
      <scheme val="minor"/>
    </font>
    <font>
      <sz val="11"/>
      <color theme="1"/>
      <name val="Calibri"/>
      <family val="2"/>
      <scheme val="minor"/>
    </font>
    <font>
      <sz val="10"/>
      <name val="Arial"/>
      <family val="2"/>
    </font>
    <font>
      <sz val="6"/>
      <name val="Arial"/>
      <family val="2"/>
    </font>
    <font>
      <b/>
      <sz val="9"/>
      <name val="Microsoft Sans Serif"/>
      <family val="2"/>
    </font>
    <font>
      <i/>
      <sz val="10"/>
      <name val="Arial"/>
      <family val="2"/>
    </font>
    <font>
      <b/>
      <sz val="10"/>
      <name val="Arial"/>
      <family val="2"/>
    </font>
    <font>
      <b/>
      <vertAlign val="superscript"/>
      <sz val="5"/>
      <name val="Arial"/>
      <family val="2"/>
    </font>
    <font>
      <sz val="8"/>
      <name val="Calibri"/>
      <family val="2"/>
      <scheme val="minor"/>
    </font>
    <font>
      <sz val="7"/>
      <name val="Arial"/>
      <family val="2"/>
    </font>
    <font>
      <b/>
      <sz val="9"/>
      <color theme="0"/>
      <name val="Arial"/>
      <family val="2"/>
    </font>
    <font>
      <sz val="11"/>
      <color rgb="FF000000"/>
      <name val="Calibri"/>
      <family val="2"/>
      <scheme val="minor"/>
    </font>
  </fonts>
  <fills count="12">
    <fill>
      <patternFill patternType="none"/>
    </fill>
    <fill>
      <patternFill patternType="gray125"/>
    </fill>
    <fill>
      <patternFill patternType="solid">
        <fgColor rgb="FFA5A3D1"/>
      </patternFill>
    </fill>
    <fill>
      <patternFill patternType="solid">
        <fgColor rgb="FF6364AD"/>
      </patternFill>
    </fill>
    <fill>
      <patternFill patternType="solid">
        <fgColor rgb="FFE4E3F2"/>
      </patternFill>
    </fill>
    <fill>
      <patternFill patternType="solid">
        <fgColor rgb="FF675C91"/>
      </patternFill>
    </fill>
    <fill>
      <patternFill patternType="solid">
        <fgColor rgb="FF8381BD"/>
      </patternFill>
    </fill>
    <fill>
      <patternFill patternType="solid">
        <fgColor indexed="9"/>
        <bgColor indexed="9"/>
      </patternFill>
    </fill>
    <fill>
      <patternFill patternType="solid">
        <fgColor rgb="FFF8FBFC"/>
        <bgColor rgb="FFFFFFFF"/>
      </patternFill>
    </fill>
    <fill>
      <patternFill patternType="solid">
        <fgColor rgb="FFFFFFFF"/>
        <bgColor rgb="FFFFFFFF"/>
      </patternFill>
    </fill>
    <fill>
      <patternFill patternType="solid">
        <fgColor theme="0"/>
        <bgColor indexed="64"/>
      </patternFill>
    </fill>
    <fill>
      <patternFill patternType="solid">
        <fgColor rgb="FFA5A3D1"/>
        <bgColor indexed="64"/>
      </patternFill>
    </fill>
  </fills>
  <borders count="29">
    <border>
      <left/>
      <right/>
      <top/>
      <bottom/>
      <diagonal/>
    </border>
    <border>
      <left/>
      <right style="thin">
        <color rgb="FFFFFFFF"/>
      </right>
      <top/>
      <bottom/>
      <diagonal/>
    </border>
    <border>
      <left style="thin">
        <color rgb="FFFFFFFF"/>
      </left>
      <right/>
      <top/>
      <bottom/>
      <diagonal/>
    </border>
    <border>
      <left/>
      <right/>
      <top/>
      <bottom style="thin">
        <color rgb="FFCECCE7"/>
      </bottom>
      <diagonal/>
    </border>
    <border>
      <left/>
      <right style="thin">
        <color rgb="FFCECCE7"/>
      </right>
      <top/>
      <bottom style="thin">
        <color rgb="FFCECCE7"/>
      </bottom>
      <diagonal/>
    </border>
    <border>
      <left style="thin">
        <color rgb="FFCECCE7"/>
      </left>
      <right style="thin">
        <color rgb="FFCECCE7"/>
      </right>
      <top/>
      <bottom style="thin">
        <color rgb="FFCECCE7"/>
      </bottom>
      <diagonal/>
    </border>
    <border>
      <left style="thin">
        <color rgb="FFCECCE7"/>
      </left>
      <right/>
      <top/>
      <bottom style="thin">
        <color rgb="FFCECCE7"/>
      </bottom>
      <diagonal/>
    </border>
    <border>
      <left/>
      <right style="thin">
        <color rgb="FFCECCE7"/>
      </right>
      <top style="thin">
        <color rgb="FFCECCE7"/>
      </top>
      <bottom style="thin">
        <color rgb="FFCECCE7"/>
      </bottom>
      <diagonal/>
    </border>
    <border>
      <left style="thin">
        <color rgb="FFCECCE7"/>
      </left>
      <right style="thin">
        <color rgb="FFCECCE7"/>
      </right>
      <top style="thin">
        <color rgb="FFCECCE7"/>
      </top>
      <bottom style="thin">
        <color rgb="FFCECCE7"/>
      </bottom>
      <diagonal/>
    </border>
    <border>
      <left style="thin">
        <color rgb="FFCECCE7"/>
      </left>
      <right/>
      <top style="thin">
        <color rgb="FFCECCE7"/>
      </top>
      <bottom style="thin">
        <color rgb="FFCECCE7"/>
      </bottom>
      <diagonal/>
    </border>
    <border>
      <left/>
      <right style="thin">
        <color rgb="FFCECCE7"/>
      </right>
      <top style="thin">
        <color rgb="FFCECCE7"/>
      </top>
      <bottom/>
      <diagonal/>
    </border>
    <border>
      <left style="thin">
        <color rgb="FFCECCE7"/>
      </left>
      <right style="thin">
        <color rgb="FFCECCE7"/>
      </right>
      <top style="thin">
        <color rgb="FFCECCE7"/>
      </top>
      <bottom/>
      <diagonal/>
    </border>
    <border>
      <left style="thin">
        <color rgb="FFCECCE7"/>
      </left>
      <right/>
      <top style="thin">
        <color rgb="FFCECCE7"/>
      </top>
      <bottom/>
      <diagonal/>
    </border>
    <border>
      <left/>
      <right style="thin">
        <color rgb="FFCECCE7"/>
      </right>
      <top/>
      <bottom/>
      <diagonal/>
    </border>
    <border>
      <left style="thin">
        <color rgb="FFCECCE7"/>
      </left>
      <right style="thin">
        <color rgb="FFCECCE7"/>
      </right>
      <top/>
      <bottom/>
      <diagonal/>
    </border>
    <border>
      <left style="thin">
        <color rgb="FFFFFFFF"/>
      </left>
      <right/>
      <top/>
      <bottom style="thin">
        <color rgb="FFFFFFFF"/>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style="thin">
        <color rgb="FFCECCE7"/>
      </left>
      <right/>
      <top/>
      <bottom/>
      <diagonal/>
    </border>
    <border>
      <left style="thin">
        <color rgb="FFFFFFFF"/>
      </left>
      <right style="thin">
        <color rgb="FFFFFFFF"/>
      </right>
      <top/>
      <bottom/>
      <diagonal/>
    </border>
    <border>
      <left/>
      <right style="thin">
        <color rgb="FFEEE0EE"/>
      </right>
      <top/>
      <bottom/>
      <diagonal/>
    </border>
    <border>
      <left/>
      <right style="thin">
        <color rgb="FFFFFFFF"/>
      </right>
      <top/>
      <bottom style="thin">
        <color rgb="FFF4E3EF"/>
      </bottom>
      <diagonal/>
    </border>
    <border>
      <left style="thin">
        <color rgb="FFFFFFFF"/>
      </left>
      <right style="thin">
        <color rgb="FFF4E3EF"/>
      </right>
      <top/>
      <bottom/>
      <diagonal/>
    </border>
    <border>
      <left/>
      <right style="thin">
        <color rgb="FFCECCE7"/>
      </right>
      <top style="thin">
        <color rgb="FFF4E3EF"/>
      </top>
      <bottom style="thin">
        <color rgb="FFCECCE7"/>
      </bottom>
      <diagonal/>
    </border>
    <border>
      <left style="thin">
        <color rgb="FFCECCE7"/>
      </left>
      <right/>
      <top/>
      <bottom style="thin">
        <color rgb="FFF4E3EF"/>
      </bottom>
      <diagonal/>
    </border>
    <border>
      <left style="thin">
        <color indexed="31"/>
      </left>
      <right style="thin">
        <color indexed="31"/>
      </right>
      <top style="thin">
        <color indexed="31"/>
      </top>
      <bottom style="thin">
        <color indexed="31"/>
      </bottom>
      <diagonal/>
    </border>
    <border>
      <left style="thin">
        <color rgb="FFDDDDDD"/>
      </left>
      <right style="thin">
        <color rgb="FFDDDDDD"/>
      </right>
      <top style="thin">
        <color rgb="FFDDDDDD"/>
      </top>
      <bottom style="thin">
        <color rgb="FFDDDDDD"/>
      </bottom>
      <diagonal/>
    </border>
    <border>
      <left style="thin">
        <color rgb="FFEEE0EE"/>
      </left>
      <right style="thin">
        <color rgb="FFEEE0EE"/>
      </right>
      <top/>
      <bottom/>
      <diagonal/>
    </border>
  </borders>
  <cellStyleXfs count="3">
    <xf numFmtId="0" fontId="0" fillId="0" borderId="0"/>
    <xf numFmtId="0" fontId="4" fillId="0" borderId="0"/>
    <xf numFmtId="9" fontId="8" fillId="0" borderId="0" applyFont="0" applyFill="0" applyBorder="0" applyAlignment="0" applyProtection="0"/>
  </cellStyleXfs>
  <cellXfs count="181">
    <xf numFmtId="0" fontId="0" fillId="0" borderId="0" xfId="0"/>
    <xf numFmtId="0" fontId="1" fillId="0"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1" fillId="10" borderId="0" xfId="0" applyFont="1" applyFill="1" applyBorder="1" applyAlignment="1">
      <alignment horizontal="center" vertical="center" wrapText="1"/>
    </xf>
    <xf numFmtId="164" fontId="1" fillId="4" borderId="0" xfId="0" applyNumberFormat="1" applyFont="1" applyFill="1" applyBorder="1" applyAlignment="1">
      <alignment horizontal="left" vertical="top" wrapText="1"/>
    </xf>
    <xf numFmtId="0" fontId="3" fillId="10" borderId="0" xfId="0" applyFont="1" applyFill="1" applyBorder="1" applyAlignment="1">
      <alignment horizontal="left" vertical="top" wrapText="1"/>
    </xf>
    <xf numFmtId="0" fontId="1" fillId="0" borderId="0" xfId="0" applyFont="1" applyFill="1" applyBorder="1" applyAlignment="1">
      <alignment horizontal="left" vertical="top"/>
    </xf>
    <xf numFmtId="0" fontId="4" fillId="0" borderId="0" xfId="1"/>
    <xf numFmtId="0" fontId="2" fillId="2" borderId="22" xfId="1" applyFont="1" applyFill="1" applyBorder="1" applyAlignment="1">
      <alignment vertical="center" wrapText="1"/>
    </xf>
    <xf numFmtId="0" fontId="2" fillId="2" borderId="20" xfId="1" applyFont="1" applyFill="1" applyBorder="1" applyAlignment="1">
      <alignment vertical="center" wrapText="1"/>
    </xf>
    <xf numFmtId="0" fontId="2" fillId="2" borderId="23" xfId="1" applyFont="1" applyFill="1" applyBorder="1" applyAlignment="1">
      <alignment vertical="center" wrapText="1"/>
    </xf>
    <xf numFmtId="0" fontId="1" fillId="0" borderId="24" xfId="1" applyFont="1" applyFill="1" applyBorder="1" applyAlignment="1">
      <alignment horizontal="left" vertical="top" wrapText="1"/>
    </xf>
    <xf numFmtId="0" fontId="1" fillId="0" borderId="7" xfId="1" applyFont="1" applyFill="1" applyBorder="1" applyAlignment="1">
      <alignment horizontal="left" vertical="top" wrapText="1"/>
    </xf>
    <xf numFmtId="0" fontId="1" fillId="0" borderId="10" xfId="1" applyFont="1" applyFill="1" applyBorder="1" applyAlignment="1">
      <alignment horizontal="left" vertical="top" wrapText="1"/>
    </xf>
    <xf numFmtId="0" fontId="2" fillId="2" borderId="20" xfId="1" applyFont="1" applyFill="1" applyBorder="1" applyAlignment="1">
      <alignment horizontal="left" vertical="center" wrapText="1"/>
    </xf>
    <xf numFmtId="0" fontId="1" fillId="0" borderId="14" xfId="1" applyFont="1" applyFill="1" applyBorder="1" applyAlignment="1">
      <alignment horizontal="left" vertical="top" wrapText="1" indent="4"/>
    </xf>
    <xf numFmtId="0" fontId="5" fillId="0" borderId="0" xfId="0" applyFont="1"/>
    <xf numFmtId="164" fontId="6" fillId="8" borderId="0" xfId="0" applyNumberFormat="1" applyFont="1" applyFill="1" applyBorder="1" applyAlignment="1">
      <alignment horizontal="right"/>
    </xf>
    <xf numFmtId="0" fontId="7" fillId="0" borderId="0" xfId="0" applyFont="1"/>
    <xf numFmtId="164" fontId="9" fillId="0" borderId="0" xfId="1" applyNumberFormat="1" applyFont="1"/>
    <xf numFmtId="0" fontId="10" fillId="7" borderId="0" xfId="0" applyFont="1" applyFill="1" applyAlignment="1">
      <alignment vertical="center"/>
    </xf>
    <xf numFmtId="49" fontId="6" fillId="7" borderId="26" xfId="0" applyNumberFormat="1" applyFont="1" applyFill="1" applyBorder="1" applyAlignment="1">
      <alignment horizontal="left"/>
    </xf>
    <xf numFmtId="0" fontId="9" fillId="7" borderId="0" xfId="0" applyFont="1" applyFill="1" applyAlignment="1">
      <alignment vertical="center"/>
    </xf>
    <xf numFmtId="164" fontId="5" fillId="0" borderId="0" xfId="0" applyNumberFormat="1" applyFont="1"/>
    <xf numFmtId="164" fontId="9" fillId="7" borderId="0" xfId="0" applyNumberFormat="1" applyFont="1" applyFill="1" applyAlignment="1">
      <alignment vertical="center"/>
    </xf>
    <xf numFmtId="0" fontId="9" fillId="7" borderId="0" xfId="0" applyFont="1" applyFill="1" applyBorder="1" applyAlignment="1">
      <alignment vertical="center"/>
    </xf>
    <xf numFmtId="164" fontId="5" fillId="0" borderId="0" xfId="0" applyNumberFormat="1" applyFont="1" applyFill="1"/>
    <xf numFmtId="0" fontId="5" fillId="0" borderId="0" xfId="0" applyFont="1" applyFill="1" applyBorder="1" applyAlignment="1">
      <alignment horizontal="left" wrapText="1"/>
    </xf>
    <xf numFmtId="49" fontId="6" fillId="9" borderId="27" xfId="0" applyNumberFormat="1" applyFont="1" applyFill="1" applyBorder="1" applyAlignment="1">
      <alignment horizontal="left"/>
    </xf>
    <xf numFmtId="0" fontId="5" fillId="0" borderId="0" xfId="0" applyFont="1" applyFill="1"/>
    <xf numFmtId="0" fontId="5" fillId="0" borderId="0" xfId="0" applyFont="1" applyFill="1" applyBorder="1" applyAlignment="1">
      <alignment horizontal="left" vertical="center" wrapText="1"/>
    </xf>
    <xf numFmtId="1" fontId="2" fillId="2" borderId="17" xfId="0" applyNumberFormat="1" applyFont="1" applyFill="1" applyBorder="1" applyAlignment="1">
      <alignment horizontal="center" vertical="center" shrinkToFit="1"/>
    </xf>
    <xf numFmtId="3" fontId="11" fillId="2" borderId="0" xfId="0" applyNumberFormat="1" applyFont="1" applyFill="1" applyBorder="1" applyAlignment="1">
      <alignment vertical="center" shrinkToFit="1"/>
    </xf>
    <xf numFmtId="164" fontId="11" fillId="2" borderId="0" xfId="0" applyNumberFormat="1" applyFont="1" applyFill="1" applyBorder="1" applyAlignment="1">
      <alignment vertical="center" shrinkToFit="1"/>
    </xf>
    <xf numFmtId="0" fontId="5" fillId="0" borderId="0" xfId="0" applyFont="1" applyAlignment="1">
      <alignment vertical="center"/>
    </xf>
    <xf numFmtId="0" fontId="5" fillId="0" borderId="0" xfId="0" applyFont="1" applyFill="1" applyAlignment="1">
      <alignment vertical="center"/>
    </xf>
    <xf numFmtId="3" fontId="1" fillId="0" borderId="13" xfId="0" applyNumberFormat="1" applyFont="1" applyFill="1" applyBorder="1" applyAlignment="1">
      <alignment vertical="center" shrinkToFit="1"/>
    </xf>
    <xf numFmtId="3" fontId="1" fillId="0" borderId="14" xfId="0" applyNumberFormat="1" applyFont="1" applyFill="1" applyBorder="1" applyAlignment="1">
      <alignment vertical="center" shrinkToFit="1"/>
    </xf>
    <xf numFmtId="164" fontId="1" fillId="0" borderId="14" xfId="0" applyNumberFormat="1" applyFont="1" applyFill="1" applyBorder="1" applyAlignment="1">
      <alignment vertical="center" shrinkToFit="1"/>
    </xf>
    <xf numFmtId="166" fontId="1" fillId="0" borderId="14" xfId="0" applyNumberFormat="1" applyFont="1" applyFill="1" applyBorder="1" applyAlignment="1">
      <alignment vertical="center" shrinkToFit="1"/>
    </xf>
    <xf numFmtId="1" fontId="1" fillId="4" borderId="1" xfId="0" applyNumberFormat="1" applyFont="1" applyFill="1" applyBorder="1" applyAlignment="1">
      <alignment vertical="center" shrinkToFit="1"/>
    </xf>
    <xf numFmtId="1" fontId="1" fillId="4" borderId="20" xfId="0" applyNumberFormat="1" applyFont="1" applyFill="1" applyBorder="1" applyAlignment="1">
      <alignment vertical="center" shrinkToFit="1"/>
    </xf>
    <xf numFmtId="164" fontId="1" fillId="4" borderId="20" xfId="0" applyNumberFormat="1" applyFont="1" applyFill="1" applyBorder="1" applyAlignment="1">
      <alignment vertical="center" shrinkToFit="1"/>
    </xf>
    <xf numFmtId="1" fontId="1" fillId="0" borderId="13" xfId="0" applyNumberFormat="1" applyFont="1" applyFill="1" applyBorder="1" applyAlignment="1">
      <alignment vertical="center" shrinkToFit="1"/>
    </xf>
    <xf numFmtId="1" fontId="1" fillId="0" borderId="14" xfId="0" applyNumberFormat="1" applyFont="1" applyFill="1" applyBorder="1" applyAlignment="1">
      <alignment vertical="center" shrinkToFit="1"/>
    </xf>
    <xf numFmtId="1" fontId="1" fillId="0" borderId="21" xfId="0" applyNumberFormat="1" applyFont="1" applyFill="1" applyBorder="1" applyAlignment="1">
      <alignment vertical="center" shrinkToFit="1"/>
    </xf>
    <xf numFmtId="1" fontId="1" fillId="0" borderId="28" xfId="0" applyNumberFormat="1" applyFont="1" applyFill="1" applyBorder="1" applyAlignment="1">
      <alignment vertical="center" shrinkToFit="1"/>
    </xf>
    <xf numFmtId="166" fontId="1" fillId="0" borderId="28" xfId="0" applyNumberFormat="1" applyFont="1" applyFill="1" applyBorder="1" applyAlignment="1">
      <alignment vertical="center" shrinkToFit="1"/>
    </xf>
    <xf numFmtId="166" fontId="11" fillId="2" borderId="0" xfId="0" applyNumberFormat="1" applyFont="1" applyFill="1" applyBorder="1" applyAlignment="1">
      <alignment vertical="center" shrinkToFit="1"/>
    </xf>
    <xf numFmtId="3" fontId="1" fillId="4" borderId="1" xfId="0" applyNumberFormat="1" applyFont="1" applyFill="1" applyBorder="1" applyAlignment="1">
      <alignment vertical="center" shrinkToFit="1"/>
    </xf>
    <xf numFmtId="3" fontId="1" fillId="4" borderId="20" xfId="0" applyNumberFormat="1" applyFont="1" applyFill="1" applyBorder="1" applyAlignment="1">
      <alignment vertical="center" shrinkToFit="1"/>
    </xf>
    <xf numFmtId="1" fontId="6" fillId="9" borderId="27" xfId="0" applyNumberFormat="1" applyFont="1" applyFill="1" applyBorder="1" applyAlignment="1">
      <alignment horizontal="right"/>
    </xf>
    <xf numFmtId="1" fontId="6" fillId="0" borderId="27" xfId="0" applyNumberFormat="1" applyFont="1" applyFill="1" applyBorder="1" applyAlignment="1">
      <alignment horizontal="right"/>
    </xf>
    <xf numFmtId="165" fontId="6" fillId="0" borderId="27" xfId="0" applyNumberFormat="1" applyFont="1" applyFill="1" applyBorder="1" applyAlignment="1">
      <alignment horizontal="right"/>
    </xf>
    <xf numFmtId="0" fontId="5" fillId="10" borderId="0" xfId="0" applyFont="1" applyFill="1" applyBorder="1" applyAlignment="1">
      <alignment horizontal="center" vertical="center" wrapText="1"/>
    </xf>
    <xf numFmtId="164" fontId="6" fillId="8" borderId="0" xfId="0" applyNumberFormat="1" applyFont="1" applyFill="1" applyBorder="1" applyAlignment="1">
      <alignment horizontal="left"/>
    </xf>
    <xf numFmtId="0" fontId="5" fillId="11" borderId="0" xfId="0" applyFont="1" applyFill="1"/>
    <xf numFmtId="165" fontId="6" fillId="9" borderId="27" xfId="0" applyNumberFormat="1" applyFont="1" applyFill="1" applyBorder="1" applyAlignment="1">
      <alignment horizontal="right"/>
    </xf>
    <xf numFmtId="0" fontId="12" fillId="0" borderId="0" xfId="1" applyFont="1"/>
    <xf numFmtId="0" fontId="9" fillId="0" borderId="0" xfId="1" applyFont="1"/>
    <xf numFmtId="0" fontId="13" fillId="0" borderId="0" xfId="1" applyFont="1"/>
    <xf numFmtId="0" fontId="5" fillId="0" borderId="0" xfId="0" applyFont="1" applyAlignment="1">
      <alignment horizontal="left"/>
    </xf>
    <xf numFmtId="0" fontId="5" fillId="0" borderId="0" xfId="0" applyNumberFormat="1" applyFont="1"/>
    <xf numFmtId="0" fontId="9" fillId="2" borderId="20" xfId="1" applyFont="1" applyFill="1" applyBorder="1" applyAlignment="1">
      <alignment vertical="center" wrapText="1"/>
    </xf>
    <xf numFmtId="164" fontId="1" fillId="0" borderId="5" xfId="1" applyNumberFormat="1" applyFont="1" applyFill="1" applyBorder="1" applyAlignment="1">
      <alignment horizontal="right" vertical="top" shrinkToFit="1"/>
    </xf>
    <xf numFmtId="1" fontId="1" fillId="0" borderId="8" xfId="1" applyNumberFormat="1" applyFont="1" applyFill="1" applyBorder="1" applyAlignment="1">
      <alignment horizontal="right" vertical="top" shrinkToFit="1"/>
    </xf>
    <xf numFmtId="164" fontId="1" fillId="0" borderId="8" xfId="1" applyNumberFormat="1" applyFont="1" applyFill="1" applyBorder="1" applyAlignment="1">
      <alignment horizontal="right" vertical="top" shrinkToFit="1"/>
    </xf>
    <xf numFmtId="164" fontId="1" fillId="0" borderId="11" xfId="1" applyNumberFormat="1" applyFont="1" applyFill="1" applyBorder="1" applyAlignment="1">
      <alignment horizontal="right" vertical="top" shrinkToFit="1"/>
    </xf>
    <xf numFmtId="0" fontId="15" fillId="0" borderId="0" xfId="1" applyFont="1"/>
    <xf numFmtId="1" fontId="1" fillId="0" borderId="5" xfId="1" applyNumberFormat="1" applyFont="1" applyFill="1" applyBorder="1" applyAlignment="1">
      <alignment horizontal="right" vertical="top" shrinkToFit="1"/>
    </xf>
    <xf numFmtId="0" fontId="16" fillId="0" borderId="0" xfId="1" applyFont="1"/>
    <xf numFmtId="1" fontId="1" fillId="0" borderId="14" xfId="1" applyNumberFormat="1" applyFont="1" applyFill="1" applyBorder="1" applyAlignment="1">
      <alignment vertical="center" shrinkToFit="1"/>
    </xf>
    <xf numFmtId="164" fontId="1" fillId="0" borderId="25" xfId="1" applyNumberFormat="1" applyFont="1" applyFill="1" applyBorder="1" applyAlignment="1">
      <alignment vertical="center" shrinkToFit="1"/>
    </xf>
    <xf numFmtId="0" fontId="9" fillId="2" borderId="2" xfId="1" applyFont="1" applyFill="1" applyBorder="1" applyAlignment="1">
      <alignment horizontal="left" vertical="center" wrapText="1"/>
    </xf>
    <xf numFmtId="9" fontId="16" fillId="0" borderId="0" xfId="2" applyFont="1"/>
    <xf numFmtId="0" fontId="9" fillId="0" borderId="0" xfId="1" applyFont="1" applyFill="1" applyBorder="1"/>
    <xf numFmtId="0" fontId="9" fillId="0" borderId="0" xfId="1" applyFont="1" applyFill="1"/>
    <xf numFmtId="0" fontId="9" fillId="0" borderId="0" xfId="1" applyFont="1" applyAlignment="1">
      <alignment horizontal="center" vertical="center"/>
    </xf>
    <xf numFmtId="0" fontId="5" fillId="0" borderId="0" xfId="0" applyFont="1" applyAlignment="1">
      <alignment horizontal="center"/>
    </xf>
    <xf numFmtId="0" fontId="9" fillId="0" borderId="0" xfId="1" applyFont="1" applyAlignment="1">
      <alignment horizontal="center"/>
    </xf>
    <xf numFmtId="0" fontId="6" fillId="9" borderId="0" xfId="0" applyFont="1" applyFill="1" applyAlignment="1">
      <alignment horizontal="left"/>
    </xf>
    <xf numFmtId="0" fontId="5" fillId="0" borderId="0" xfId="0" applyFont="1" applyFill="1" applyAlignment="1">
      <alignment vertical="center" readingOrder="1"/>
    </xf>
    <xf numFmtId="164" fontId="6" fillId="9" borderId="27" xfId="0" applyNumberFormat="1" applyFont="1" applyFill="1" applyBorder="1" applyAlignment="1">
      <alignment horizontal="right"/>
    </xf>
    <xf numFmtId="164" fontId="2" fillId="2" borderId="0" xfId="0" applyNumberFormat="1" applyFont="1" applyFill="1" applyBorder="1" applyAlignment="1">
      <alignment horizontal="right" vertical="top" wrapText="1"/>
    </xf>
    <xf numFmtId="164" fontId="5" fillId="0" borderId="0" xfId="0" applyNumberFormat="1" applyFont="1" applyAlignment="1">
      <alignment horizontal="right"/>
    </xf>
    <xf numFmtId="0" fontId="2" fillId="2" borderId="0" xfId="0" applyFont="1" applyFill="1" applyBorder="1" applyAlignment="1">
      <alignment horizontal="center" vertical="top" wrapText="1"/>
    </xf>
    <xf numFmtId="1" fontId="9" fillId="0" borderId="0" xfId="1" applyNumberFormat="1" applyFont="1"/>
    <xf numFmtId="0" fontId="9" fillId="0" borderId="0" xfId="1" applyFont="1" applyAlignment="1">
      <alignment vertical="center"/>
    </xf>
    <xf numFmtId="0" fontId="17" fillId="5" borderId="1" xfId="1" applyFont="1" applyFill="1" applyBorder="1" applyAlignment="1">
      <alignment horizontal="left" vertical="top" wrapText="1"/>
    </xf>
    <xf numFmtId="164" fontId="17" fillId="5" borderId="20" xfId="1" applyNumberFormat="1" applyFont="1" applyFill="1" applyBorder="1" applyAlignment="1">
      <alignment horizontal="right" vertical="top" shrinkToFit="1"/>
    </xf>
    <xf numFmtId="1" fontId="17" fillId="5" borderId="20" xfId="1" applyNumberFormat="1" applyFont="1" applyFill="1" applyBorder="1" applyAlignment="1">
      <alignment horizontal="right" vertical="top" shrinkToFit="1"/>
    </xf>
    <xf numFmtId="0" fontId="17" fillId="5" borderId="0" xfId="0" applyFont="1" applyFill="1" applyBorder="1" applyAlignment="1">
      <alignment horizontal="left" vertical="top" wrapText="1"/>
    </xf>
    <xf numFmtId="3" fontId="17" fillId="5" borderId="0" xfId="0" applyNumberFormat="1" applyFont="1" applyFill="1" applyBorder="1" applyAlignment="1">
      <alignment vertical="center" shrinkToFit="1"/>
    </xf>
    <xf numFmtId="164" fontId="17" fillId="5" borderId="0" xfId="0" applyNumberFormat="1" applyFont="1" applyFill="1" applyBorder="1" applyAlignment="1">
      <alignment vertical="center" shrinkToFit="1"/>
    </xf>
    <xf numFmtId="166" fontId="17" fillId="5" borderId="0" xfId="0" applyNumberFormat="1" applyFont="1" applyFill="1" applyBorder="1" applyAlignment="1">
      <alignment vertical="center" shrinkToFit="1"/>
    </xf>
    <xf numFmtId="0" fontId="17" fillId="3" borderId="1" xfId="0" applyFont="1" applyFill="1" applyBorder="1" applyAlignment="1">
      <alignment horizontal="left" vertical="top" wrapText="1"/>
    </xf>
    <xf numFmtId="164" fontId="17" fillId="3" borderId="2" xfId="0" applyNumberFormat="1" applyFont="1" applyFill="1" applyBorder="1" applyAlignment="1">
      <alignment horizontal="right" vertical="top" shrinkToFit="1"/>
    </xf>
    <xf numFmtId="166" fontId="17" fillId="3" borderId="1" xfId="0" applyNumberFormat="1" applyFont="1" applyFill="1" applyBorder="1" applyAlignment="1">
      <alignment horizontal="right" vertical="top" shrinkToFit="1"/>
    </xf>
    <xf numFmtId="0" fontId="1" fillId="0" borderId="14" xfId="0" applyFont="1" applyFill="1" applyBorder="1" applyAlignment="1">
      <alignment horizontal="right" vertical="center" wrapText="1"/>
    </xf>
    <xf numFmtId="0" fontId="1" fillId="0" borderId="14"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3" xfId="0" applyFont="1" applyBorder="1" applyAlignment="1">
      <alignment horizontal="left"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left" vertical="top" wrapText="1"/>
    </xf>
    <xf numFmtId="164" fontId="1" fillId="0" borderId="8" xfId="0" applyNumberFormat="1" applyFont="1" applyBorder="1" applyAlignment="1">
      <alignment horizontal="right" vertical="top" shrinkToFit="1"/>
    </xf>
    <xf numFmtId="166" fontId="1" fillId="0" borderId="8" xfId="0" applyNumberFormat="1" applyFont="1" applyBorder="1" applyAlignment="1">
      <alignment horizontal="right" vertical="top" shrinkToFit="1"/>
    </xf>
    <xf numFmtId="166" fontId="1" fillId="0" borderId="9" xfId="0" applyNumberFormat="1" applyFont="1" applyBorder="1" applyAlignment="1">
      <alignment horizontal="right" vertical="top" shrinkToFit="1"/>
    </xf>
    <xf numFmtId="0" fontId="1" fillId="0" borderId="10" xfId="0" applyFont="1" applyBorder="1" applyAlignment="1">
      <alignment horizontal="left" vertical="top" wrapText="1"/>
    </xf>
    <xf numFmtId="164" fontId="1" fillId="0" borderId="11" xfId="0" applyNumberFormat="1" applyFont="1" applyBorder="1" applyAlignment="1">
      <alignment horizontal="right" vertical="top" shrinkToFit="1"/>
    </xf>
    <xf numFmtId="166" fontId="17" fillId="3" borderId="0" xfId="0" applyNumberFormat="1" applyFont="1" applyFill="1" applyAlignment="1">
      <alignment horizontal="right" vertical="top" shrinkToFit="1"/>
    </xf>
    <xf numFmtId="0" fontId="5" fillId="0" borderId="0" xfId="0" applyFont="1" applyFill="1" applyAlignment="1">
      <alignment horizontal="left"/>
    </xf>
    <xf numFmtId="0" fontId="5" fillId="0" borderId="0" xfId="0" applyNumberFormat="1" applyFont="1" applyFill="1"/>
    <xf numFmtId="0" fontId="2" fillId="0" borderId="20" xfId="1" applyFont="1" applyFill="1" applyBorder="1" applyAlignment="1">
      <alignment vertical="center" wrapText="1"/>
    </xf>
    <xf numFmtId="0" fontId="2" fillId="0" borderId="20" xfId="1" applyFont="1" applyFill="1" applyBorder="1" applyAlignment="1">
      <alignment vertical="top" wrapText="1"/>
    </xf>
    <xf numFmtId="0" fontId="9" fillId="0" borderId="2" xfId="1" applyFont="1" applyFill="1" applyBorder="1" applyAlignment="1">
      <alignment vertical="top" wrapText="1"/>
    </xf>
    <xf numFmtId="0" fontId="17" fillId="5" borderId="1" xfId="1" applyFont="1" applyFill="1" applyBorder="1" applyAlignment="1">
      <alignment horizontal="right" wrapText="1"/>
    </xf>
    <xf numFmtId="0" fontId="18" fillId="0" borderId="0" xfId="0" applyFont="1"/>
    <xf numFmtId="164" fontId="6" fillId="9" borderId="0" xfId="0" applyNumberFormat="1" applyFont="1" applyFill="1" applyBorder="1" applyAlignment="1">
      <alignment horizontal="right"/>
    </xf>
    <xf numFmtId="167" fontId="11" fillId="2" borderId="0" xfId="0" applyNumberFormat="1" applyFont="1" applyFill="1" applyBorder="1" applyAlignment="1">
      <alignment vertical="center" shrinkToFit="1"/>
    </xf>
    <xf numFmtId="164" fontId="5" fillId="0" borderId="0" xfId="0" applyNumberFormat="1" applyFont="1" applyAlignment="1">
      <alignment vertical="center"/>
    </xf>
    <xf numFmtId="1" fontId="11" fillId="2" borderId="0" xfId="0" applyNumberFormat="1" applyFont="1" applyFill="1" applyBorder="1" applyAlignment="1">
      <alignment vertical="center" shrinkToFit="1"/>
    </xf>
    <xf numFmtId="1" fontId="17" fillId="5" borderId="0" xfId="0" applyNumberFormat="1" applyFont="1" applyFill="1" applyBorder="1" applyAlignment="1">
      <alignment vertical="center" shrinkToFit="1"/>
    </xf>
    <xf numFmtId="49" fontId="5" fillId="0" borderId="0" xfId="0" applyNumberFormat="1" applyFont="1" applyFill="1"/>
    <xf numFmtId="0" fontId="17" fillId="3" borderId="18" xfId="0" applyFont="1" applyFill="1" applyBorder="1" applyAlignment="1">
      <alignment horizontal="left" vertical="top" wrapText="1"/>
    </xf>
    <xf numFmtId="0" fontId="17" fillId="3" borderId="18" xfId="0" applyFont="1" applyFill="1" applyBorder="1" applyAlignment="1">
      <alignment vertical="top" wrapText="1"/>
    </xf>
    <xf numFmtId="164" fontId="17" fillId="3" borderId="18" xfId="0" applyNumberFormat="1" applyFont="1" applyFill="1" applyBorder="1" applyAlignment="1">
      <alignment vertical="top" wrapText="1"/>
    </xf>
    <xf numFmtId="0" fontId="17" fillId="6" borderId="16" xfId="0" applyFont="1" applyFill="1" applyBorder="1" applyAlignment="1">
      <alignment horizontal="left" vertical="top" wrapText="1"/>
    </xf>
    <xf numFmtId="164" fontId="17" fillId="6" borderId="16" xfId="0" applyNumberFormat="1" applyFont="1" applyFill="1" applyBorder="1" applyAlignment="1">
      <alignment horizontal="right" vertical="top" wrapText="1"/>
    </xf>
    <xf numFmtId="3" fontId="17" fillId="6" borderId="16" xfId="0" applyNumberFormat="1" applyFont="1" applyFill="1" applyBorder="1" applyAlignment="1">
      <alignment horizontal="right" vertical="top" wrapText="1"/>
    </xf>
    <xf numFmtId="3" fontId="17" fillId="3" borderId="18" xfId="0" applyNumberFormat="1" applyFont="1" applyFill="1" applyBorder="1" applyAlignment="1">
      <alignment vertical="top" wrapText="1"/>
    </xf>
    <xf numFmtId="0" fontId="1" fillId="4" borderId="0" xfId="0" applyFont="1" applyFill="1" applyBorder="1" applyAlignment="1">
      <alignment horizontal="right" vertical="top" wrapText="1"/>
    </xf>
    <xf numFmtId="164" fontId="1" fillId="4" borderId="0" xfId="0" applyNumberFormat="1" applyFont="1" applyFill="1" applyBorder="1" applyAlignment="1">
      <alignment horizontal="right" vertical="top" wrapText="1"/>
    </xf>
    <xf numFmtId="164" fontId="1" fillId="4" borderId="1" xfId="0" applyNumberFormat="1" applyFont="1" applyFill="1" applyBorder="1" applyAlignment="1">
      <alignment horizontal="right" vertical="center" shrinkToFit="1"/>
    </xf>
    <xf numFmtId="0" fontId="1" fillId="4" borderId="0" xfId="0" applyFont="1" applyFill="1" applyBorder="1" applyAlignment="1">
      <alignment wrapText="1"/>
    </xf>
    <xf numFmtId="164" fontId="0" fillId="0" borderId="0" xfId="0" applyNumberFormat="1"/>
    <xf numFmtId="0" fontId="1" fillId="0" borderId="0" xfId="0" applyFont="1" applyFill="1" applyBorder="1" applyAlignment="1">
      <alignment horizontal="right" vertical="top" wrapText="1"/>
    </xf>
    <xf numFmtId="49" fontId="5" fillId="0" borderId="0" xfId="0" quotePrefix="1" applyNumberFormat="1" applyFont="1" applyFill="1"/>
    <xf numFmtId="164" fontId="9" fillId="0" borderId="0" xfId="1" applyNumberFormat="1" applyFont="1" applyFill="1"/>
    <xf numFmtId="0" fontId="7" fillId="0" borderId="0" xfId="0" applyFont="1" applyFill="1"/>
    <xf numFmtId="164" fontId="1" fillId="4" borderId="20" xfId="0" applyNumberFormat="1" applyFont="1" applyFill="1" applyBorder="1" applyAlignment="1">
      <alignment horizontal="center" vertical="center" shrinkToFit="1"/>
    </xf>
    <xf numFmtId="166" fontId="1" fillId="2" borderId="0" xfId="0" applyNumberFormat="1" applyFont="1" applyFill="1" applyBorder="1" applyAlignment="1">
      <alignment vertical="center" shrinkToFit="1"/>
    </xf>
    <xf numFmtId="166" fontId="1" fillId="4" borderId="20" xfId="0" applyNumberFormat="1" applyFont="1" applyFill="1" applyBorder="1" applyAlignment="1">
      <alignment vertical="center" shrinkToFit="1"/>
    </xf>
    <xf numFmtId="3" fontId="1" fillId="4" borderId="0" xfId="0" applyNumberFormat="1" applyFont="1" applyFill="1" applyBorder="1" applyAlignment="1">
      <alignment horizontal="right" vertical="top" wrapText="1"/>
    </xf>
    <xf numFmtId="3" fontId="1" fillId="0" borderId="5" xfId="1" applyNumberFormat="1" applyFont="1" applyFill="1" applyBorder="1" applyAlignment="1">
      <alignment horizontal="right" vertical="top" shrinkToFit="1"/>
    </xf>
    <xf numFmtId="1" fontId="1" fillId="0" borderId="11" xfId="1" applyNumberFormat="1" applyFont="1" applyFill="1" applyBorder="1" applyAlignment="1">
      <alignment horizontal="right" vertical="top" shrinkToFit="1"/>
    </xf>
    <xf numFmtId="164" fontId="1" fillId="0" borderId="6" xfId="1" applyNumberFormat="1" applyFont="1" applyFill="1" applyBorder="1" applyAlignment="1">
      <alignment horizontal="right" vertical="top" shrinkToFit="1"/>
    </xf>
    <xf numFmtId="164" fontId="1" fillId="0" borderId="9" xfId="1" applyNumberFormat="1" applyFont="1" applyFill="1" applyBorder="1" applyAlignment="1">
      <alignment horizontal="right" vertical="top" shrinkToFit="1"/>
    </xf>
    <xf numFmtId="164" fontId="1" fillId="0" borderId="12" xfId="1" applyNumberFormat="1" applyFont="1" applyFill="1" applyBorder="1" applyAlignment="1">
      <alignment horizontal="right" vertical="top" shrinkToFit="1"/>
    </xf>
    <xf numFmtId="0" fontId="17" fillId="5" borderId="1" xfId="1" applyFont="1" applyFill="1" applyBorder="1" applyAlignment="1">
      <alignment horizontal="right" vertical="top" wrapText="1"/>
    </xf>
    <xf numFmtId="1" fontId="1" fillId="0" borderId="14" xfId="1" applyNumberFormat="1" applyFont="1" applyFill="1" applyBorder="1" applyAlignment="1">
      <alignment horizontal="right" vertical="top" shrinkToFit="1"/>
    </xf>
    <xf numFmtId="0" fontId="1" fillId="0" borderId="0" xfId="1" applyFont="1" applyFill="1" applyBorder="1" applyAlignment="1">
      <alignment horizontal="left" vertical="top" wrapText="1" indent="4"/>
    </xf>
    <xf numFmtId="164" fontId="1" fillId="0" borderId="0" xfId="1" applyNumberFormat="1" applyFont="1" applyFill="1" applyBorder="1" applyAlignment="1">
      <alignment horizontal="center" vertical="top" shrinkToFit="1"/>
    </xf>
    <xf numFmtId="2" fontId="1" fillId="2" borderId="0"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2" xfId="0" applyFont="1" applyFill="1" applyBorder="1" applyAlignment="1">
      <alignment horizontal="left" vertical="top" wrapText="1" indent="3"/>
    </xf>
    <xf numFmtId="0" fontId="2" fillId="2" borderId="1" xfId="0" applyFont="1" applyFill="1" applyBorder="1" applyAlignment="1">
      <alignment horizontal="left" vertical="top" wrapText="1" indent="3"/>
    </xf>
    <xf numFmtId="0" fontId="1" fillId="0" borderId="0" xfId="0" applyFont="1" applyFill="1" applyBorder="1" applyAlignment="1">
      <alignment horizontal="right" vertical="center" wrapText="1" indent="1"/>
    </xf>
    <xf numFmtId="0" fontId="1" fillId="0" borderId="13" xfId="0" applyFont="1" applyFill="1" applyBorder="1" applyAlignment="1">
      <alignment horizontal="right" vertical="center" wrapText="1" indent="1"/>
    </xf>
    <xf numFmtId="0" fontId="1" fillId="0" borderId="14" xfId="0" applyFont="1" applyFill="1" applyBorder="1" applyAlignment="1">
      <alignment horizontal="left" vertical="center" wrapText="1" indent="2"/>
    </xf>
    <xf numFmtId="0" fontId="1" fillId="0" borderId="14" xfId="0" applyFont="1" applyFill="1" applyBorder="1" applyAlignment="1">
      <alignment horizontal="center" vertical="top" wrapText="1"/>
    </xf>
    <xf numFmtId="0" fontId="1" fillId="0" borderId="14" xfId="0" applyFont="1" applyFill="1" applyBorder="1" applyAlignment="1">
      <alignment horizontal="left" vertical="top" wrapText="1" indent="2"/>
    </xf>
    <xf numFmtId="0" fontId="5" fillId="0" borderId="14" xfId="0" applyFont="1" applyFill="1" applyBorder="1" applyAlignment="1">
      <alignment horizontal="left" vertical="top" wrapText="1" indent="2"/>
    </xf>
    <xf numFmtId="0" fontId="1" fillId="0" borderId="0" xfId="0" applyFont="1" applyFill="1" applyBorder="1" applyAlignment="1">
      <alignment horizontal="right" vertical="center" wrapText="1"/>
    </xf>
    <xf numFmtId="0" fontId="1" fillId="0" borderId="13" xfId="0" applyFont="1" applyFill="1" applyBorder="1" applyAlignment="1">
      <alignment horizontal="right" vertical="center" wrapText="1"/>
    </xf>
    <xf numFmtId="0" fontId="2" fillId="11" borderId="0" xfId="0" applyFont="1" applyFill="1" applyBorder="1" applyAlignment="1">
      <alignment horizontal="left" vertical="top" wrapText="1"/>
    </xf>
    <xf numFmtId="0" fontId="5" fillId="0" borderId="1" xfId="0" applyFont="1" applyBorder="1" applyAlignment="1">
      <alignment horizontal="center" vertical="center" wrapText="1"/>
    </xf>
    <xf numFmtId="0" fontId="1" fillId="2" borderId="2"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Alignment="1"/>
    <xf numFmtId="0" fontId="9" fillId="0" borderId="0" xfId="1" applyFont="1" applyAlignment="1">
      <alignment horizontal="center"/>
    </xf>
    <xf numFmtId="0" fontId="9" fillId="0" borderId="0" xfId="1" applyFont="1" applyAlignment="1">
      <alignment horizontal="center" vertical="center"/>
    </xf>
    <xf numFmtId="0" fontId="5" fillId="0" borderId="0" xfId="0" applyFont="1" applyAlignment="1">
      <alignment horizontal="center"/>
    </xf>
    <xf numFmtId="1" fontId="9" fillId="0" borderId="0" xfId="1" applyNumberFormat="1" applyFont="1" applyFill="1"/>
  </cellXfs>
  <cellStyles count="3">
    <cellStyle name="Normal" xfId="0" builtinId="0"/>
    <cellStyle name="Normal 2" xfId="1" xr:uid="{B2F7073B-281D-4588-BCEC-90D504E7E217}"/>
    <cellStyle name="Pourcentage" xfId="2" builtinId="5"/>
  </cellStyles>
  <dxfs count="0"/>
  <tableStyles count="0" defaultTableStyle="TableStyleMedium2" defaultPivotStyle="PivotStyleLight16"/>
  <colors>
    <mruColors>
      <color rgb="FFA5A3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31178751909734E-2"/>
          <c:y val="5.185185185185185E-2"/>
          <c:w val="0.90166882124809022"/>
          <c:h val="0.68259171770195393"/>
        </c:manualLayout>
      </c:layout>
      <c:lineChart>
        <c:grouping val="standard"/>
        <c:varyColors val="0"/>
        <c:ser>
          <c:idx val="0"/>
          <c:order val="0"/>
          <c:tx>
            <c:strRef>
              <c:f>Graph1!$J$6</c:f>
              <c:strCache>
                <c:ptCount val="1"/>
                <c:pt idx="0">
                  <c:v>BAC PROFESSIONNEL</c:v>
                </c:pt>
              </c:strCache>
            </c:strRef>
          </c:tx>
          <c:spPr>
            <a:ln w="28575" cap="rnd">
              <a:solidFill>
                <a:schemeClr val="accent1"/>
              </a:solidFill>
              <a:round/>
            </a:ln>
            <a:effectLst/>
          </c:spPr>
          <c:marker>
            <c:symbol val="none"/>
          </c:marker>
          <c:cat>
            <c:strRef>
              <c:f>Graph1!$K$3:$T$3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Graph1!$K$6:$T$6</c:f>
              <c:numCache>
                <c:formatCode>General</c:formatCode>
                <c:ptCount val="10"/>
                <c:pt idx="0">
                  <c:v>83.8</c:v>
                </c:pt>
                <c:pt idx="1">
                  <c:v>81.900000000000006</c:v>
                </c:pt>
                <c:pt idx="2">
                  <c:v>83.5</c:v>
                </c:pt>
                <c:pt idx="3">
                  <c:v>82.6</c:v>
                </c:pt>
                <c:pt idx="4">
                  <c:v>90.1</c:v>
                </c:pt>
                <c:pt idx="5">
                  <c:v>86.1</c:v>
                </c:pt>
                <c:pt idx="6" formatCode="0.0">
                  <c:v>82.333637192342763</c:v>
                </c:pt>
                <c:pt idx="7">
                  <c:v>82.8</c:v>
                </c:pt>
                <c:pt idx="8">
                  <c:v>83</c:v>
                </c:pt>
                <c:pt idx="9">
                  <c:v>84.4</c:v>
                </c:pt>
              </c:numCache>
            </c:numRef>
          </c:val>
          <c:smooth val="0"/>
          <c:extLst>
            <c:ext xmlns:c16="http://schemas.microsoft.com/office/drawing/2014/chart" uri="{C3380CC4-5D6E-409C-BE32-E72D297353CC}">
              <c16:uniqueId val="{00000002-772B-4024-9A67-853CC91CFB4E}"/>
            </c:ext>
          </c:extLst>
        </c:ser>
        <c:ser>
          <c:idx val="1"/>
          <c:order val="1"/>
          <c:tx>
            <c:strRef>
              <c:f>Graph1!$J$4</c:f>
              <c:strCache>
                <c:ptCount val="1"/>
                <c:pt idx="0">
                  <c:v>BAC GENERAL</c:v>
                </c:pt>
              </c:strCache>
            </c:strRef>
          </c:tx>
          <c:spPr>
            <a:ln w="28575" cap="rnd">
              <a:solidFill>
                <a:schemeClr val="accent2"/>
              </a:solidFill>
              <a:round/>
            </a:ln>
            <a:effectLst/>
          </c:spPr>
          <c:marker>
            <c:symbol val="none"/>
          </c:marker>
          <c:cat>
            <c:strRef>
              <c:f>Graph1!$K$3:$T$3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Graph1!$K$4:$T$4</c:f>
              <c:numCache>
                <c:formatCode>General</c:formatCode>
                <c:ptCount val="10"/>
                <c:pt idx="0">
                  <c:v>93.2</c:v>
                </c:pt>
                <c:pt idx="1">
                  <c:v>93.1</c:v>
                </c:pt>
                <c:pt idx="2">
                  <c:v>92.7</c:v>
                </c:pt>
                <c:pt idx="3">
                  <c:v>92.9</c:v>
                </c:pt>
                <c:pt idx="4">
                  <c:v>97.6</c:v>
                </c:pt>
                <c:pt idx="5">
                  <c:v>97.7</c:v>
                </c:pt>
                <c:pt idx="6" formatCode="0.0">
                  <c:v>96.37747336377474</c:v>
                </c:pt>
                <c:pt idx="7">
                  <c:v>96</c:v>
                </c:pt>
                <c:pt idx="8">
                  <c:v>96.3</c:v>
                </c:pt>
                <c:pt idx="9">
                  <c:v>96.5</c:v>
                </c:pt>
              </c:numCache>
            </c:numRef>
          </c:val>
          <c:smooth val="0"/>
          <c:extLst>
            <c:ext xmlns:c16="http://schemas.microsoft.com/office/drawing/2014/chart" uri="{C3380CC4-5D6E-409C-BE32-E72D297353CC}">
              <c16:uniqueId val="{00000004-772B-4024-9A67-853CC91CFB4E}"/>
            </c:ext>
          </c:extLst>
        </c:ser>
        <c:ser>
          <c:idx val="2"/>
          <c:order val="2"/>
          <c:tx>
            <c:strRef>
              <c:f>[1]tab1!$N$5</c:f>
              <c:strCache>
                <c:ptCount val="1"/>
                <c:pt idx="0">
                  <c:v>BAC TECHNOLOGIQUE</c:v>
                </c:pt>
              </c:strCache>
            </c:strRef>
          </c:tx>
          <c:spPr>
            <a:ln w="28575" cap="rnd">
              <a:solidFill>
                <a:schemeClr val="accent3"/>
              </a:solidFill>
              <a:round/>
            </a:ln>
            <a:effectLst/>
          </c:spPr>
          <c:marker>
            <c:symbol val="none"/>
          </c:marker>
          <c:cat>
            <c:strRef>
              <c:f>Graph1!$K$3:$T$3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[1]tab1!$O$5:$X$5</c:f>
              <c:numCache>
                <c:formatCode>General</c:formatCode>
                <c:ptCount val="10"/>
                <c:pt idx="0">
                  <c:v>88.8</c:v>
                </c:pt>
                <c:pt idx="1">
                  <c:v>91.7</c:v>
                </c:pt>
                <c:pt idx="2">
                  <c:v>93</c:v>
                </c:pt>
                <c:pt idx="3">
                  <c:v>90.9</c:v>
                </c:pt>
                <c:pt idx="4">
                  <c:v>90.9</c:v>
                </c:pt>
                <c:pt idx="5">
                  <c:v>89.5</c:v>
                </c:pt>
                <c:pt idx="6">
                  <c:v>89.9</c:v>
                </c:pt>
                <c:pt idx="7">
                  <c:v>94.8</c:v>
                </c:pt>
                <c:pt idx="8">
                  <c:v>93.4</c:v>
                </c:pt>
                <c:pt idx="9">
                  <c:v>90.198123044838368</c:v>
                </c:pt>
              </c:numCache>
            </c:numRef>
          </c:val>
          <c:smooth val="0"/>
          <c:extLst>
            <c:ext xmlns:c16="http://schemas.microsoft.com/office/drawing/2014/chart" uri="{C3380CC4-5D6E-409C-BE32-E72D297353CC}">
              <c16:uniqueId val="{00000006-772B-4024-9A67-853CC91CFB4E}"/>
            </c:ext>
          </c:extLst>
        </c:ser>
        <c:ser>
          <c:idx val="3"/>
          <c:order val="3"/>
          <c:tx>
            <c:strRef>
              <c:f>Graph1!$J$8</c:f>
              <c:strCache>
                <c:ptCount val="1"/>
                <c:pt idx="0">
                  <c:v>TOUS BACS CONFONDUS France</c:v>
                </c:pt>
              </c:strCache>
            </c:strRef>
          </c:tx>
          <c:spPr>
            <a:ln w="28575" cap="rnd">
              <a:solidFill>
                <a:schemeClr val="accent4"/>
              </a:solidFill>
              <a:round/>
            </a:ln>
            <a:effectLst/>
          </c:spPr>
          <c:marker>
            <c:symbol val="none"/>
          </c:marker>
          <c:cat>
            <c:strRef>
              <c:f>Graph1!$K$3:$T$3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Graph1!$K$8:$T$8</c:f>
              <c:numCache>
                <c:formatCode>General</c:formatCode>
                <c:ptCount val="10"/>
                <c:pt idx="0">
                  <c:v>88.5</c:v>
                </c:pt>
                <c:pt idx="1">
                  <c:v>87.8</c:v>
                </c:pt>
                <c:pt idx="2">
                  <c:v>88.2</c:v>
                </c:pt>
                <c:pt idx="3" formatCode="0.0">
                  <c:v>88</c:v>
                </c:pt>
                <c:pt idx="4" formatCode="0.0">
                  <c:v>95</c:v>
                </c:pt>
                <c:pt idx="5">
                  <c:v>93.7</c:v>
                </c:pt>
                <c:pt idx="6" formatCode="0.0">
                  <c:v>91</c:v>
                </c:pt>
                <c:pt idx="7">
                  <c:v>90.7</c:v>
                </c:pt>
                <c:pt idx="8">
                  <c:v>91.2</c:v>
                </c:pt>
                <c:pt idx="9">
                  <c:v>91.6</c:v>
                </c:pt>
              </c:numCache>
            </c:numRef>
          </c:val>
          <c:smooth val="0"/>
          <c:extLst>
            <c:ext xmlns:c16="http://schemas.microsoft.com/office/drawing/2014/chart" uri="{C3380CC4-5D6E-409C-BE32-E72D297353CC}">
              <c16:uniqueId val="{00000007-772B-4024-9A67-853CC91CFB4E}"/>
            </c:ext>
          </c:extLst>
        </c:ser>
        <c:ser>
          <c:idx val="4"/>
          <c:order val="4"/>
          <c:tx>
            <c:strRef>
              <c:f>Graph1!$J$7</c:f>
              <c:strCache>
                <c:ptCount val="1"/>
                <c:pt idx="0">
                  <c:v>TOUS BACS CONFONDUS</c:v>
                </c:pt>
              </c:strCache>
            </c:strRef>
          </c:tx>
          <c:spPr>
            <a:ln w="28575" cap="rnd">
              <a:solidFill>
                <a:schemeClr val="accent5"/>
              </a:solidFill>
              <a:round/>
            </a:ln>
            <a:effectLst/>
          </c:spPr>
          <c:marker>
            <c:symbol val="none"/>
          </c:marker>
          <c:cat>
            <c:strRef>
              <c:f>Graph1!$K$3:$T$3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Graph1!$K$7:$T$7</c:f>
              <c:numCache>
                <c:formatCode>General</c:formatCode>
                <c:ptCount val="10"/>
                <c:pt idx="0">
                  <c:v>89.9</c:v>
                </c:pt>
                <c:pt idx="1">
                  <c:v>89.3</c:v>
                </c:pt>
                <c:pt idx="2">
                  <c:v>89.4</c:v>
                </c:pt>
                <c:pt idx="3">
                  <c:v>89.4</c:v>
                </c:pt>
                <c:pt idx="4" formatCode="0.0">
                  <c:v>95</c:v>
                </c:pt>
                <c:pt idx="5">
                  <c:v>93.5</c:v>
                </c:pt>
                <c:pt idx="6">
                  <c:v>91.1</c:v>
                </c:pt>
                <c:pt idx="7">
                  <c:v>91.2</c:v>
                </c:pt>
                <c:pt idx="8">
                  <c:v>91.3</c:v>
                </c:pt>
                <c:pt idx="9" formatCode="0.0">
                  <c:v>91.95</c:v>
                </c:pt>
              </c:numCache>
            </c:numRef>
          </c:val>
          <c:smooth val="0"/>
          <c:extLst>
            <c:ext xmlns:c16="http://schemas.microsoft.com/office/drawing/2014/chart" uri="{C3380CC4-5D6E-409C-BE32-E72D297353CC}">
              <c16:uniqueId val="{00000009-772B-4024-9A67-853CC91CFB4E}"/>
            </c:ext>
          </c:extLst>
        </c:ser>
        <c:dLbls>
          <c:showLegendKey val="0"/>
          <c:showVal val="0"/>
          <c:showCatName val="0"/>
          <c:showSerName val="0"/>
          <c:showPercent val="0"/>
          <c:showBubbleSize val="0"/>
        </c:dLbls>
        <c:smooth val="0"/>
        <c:axId val="1318638208"/>
        <c:axId val="1229240480"/>
      </c:lineChart>
      <c:catAx>
        <c:axId val="131863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29240480"/>
        <c:crosses val="autoZero"/>
        <c:auto val="1"/>
        <c:lblAlgn val="ctr"/>
        <c:lblOffset val="100"/>
        <c:noMultiLvlLbl val="0"/>
      </c:catAx>
      <c:valAx>
        <c:axId val="1229240480"/>
        <c:scaling>
          <c:orientation val="minMax"/>
          <c:max val="100"/>
          <c:min val="7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318638208"/>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Graph2!$J$6</c:f>
              <c:strCache>
                <c:ptCount val="1"/>
                <c:pt idx="0">
                  <c:v>très favorisée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Graph2!$K$6:$R$6</c15:sqref>
                  </c15:fullRef>
                </c:ext>
              </c:extLst>
              <c:f>Graph2!$K$6:$P$6</c:f>
              <c:numCache>
                <c:formatCode>0.0</c:formatCode>
                <c:ptCount val="6"/>
                <c:pt idx="0">
                  <c:v>35.1</c:v>
                </c:pt>
                <c:pt idx="1">
                  <c:v>37.4</c:v>
                </c:pt>
                <c:pt idx="2">
                  <c:v>16</c:v>
                </c:pt>
                <c:pt idx="3">
                  <c:v>18.2</c:v>
                </c:pt>
                <c:pt idx="4">
                  <c:v>7.2</c:v>
                </c:pt>
                <c:pt idx="5">
                  <c:v>8.3000000000000007</c:v>
                </c:pt>
              </c:numCache>
            </c:numRef>
          </c:val>
          <c:extLst>
            <c:ext xmlns:c16="http://schemas.microsoft.com/office/drawing/2014/chart" uri="{C3380CC4-5D6E-409C-BE32-E72D297353CC}">
              <c16:uniqueId val="{00000000-29CB-4ADE-88E4-B6CC448FCEF8}"/>
            </c:ext>
          </c:extLst>
        </c:ser>
        <c:ser>
          <c:idx val="1"/>
          <c:order val="1"/>
          <c:tx>
            <c:strRef>
              <c:f>Graph2!$J$7</c:f>
              <c:strCache>
                <c:ptCount val="1"/>
                <c:pt idx="0">
                  <c:v>Favorisée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Graph2!$K$7:$R$7</c15:sqref>
                  </c15:fullRef>
                </c:ext>
              </c:extLst>
              <c:f>Graph2!$K$7:$P$7</c:f>
              <c:numCache>
                <c:formatCode>0.0</c:formatCode>
                <c:ptCount val="6"/>
                <c:pt idx="0">
                  <c:v>17</c:v>
                </c:pt>
                <c:pt idx="1">
                  <c:v>15.2</c:v>
                </c:pt>
                <c:pt idx="2">
                  <c:v>16.399999999999999</c:v>
                </c:pt>
                <c:pt idx="3">
                  <c:v>14.7</c:v>
                </c:pt>
                <c:pt idx="4">
                  <c:v>11.7</c:v>
                </c:pt>
                <c:pt idx="5">
                  <c:v>10.8</c:v>
                </c:pt>
              </c:numCache>
            </c:numRef>
          </c:val>
          <c:extLst>
            <c:ext xmlns:c16="http://schemas.microsoft.com/office/drawing/2014/chart" uri="{C3380CC4-5D6E-409C-BE32-E72D297353CC}">
              <c16:uniqueId val="{00000001-29CB-4ADE-88E4-B6CC448FCEF8}"/>
            </c:ext>
          </c:extLst>
        </c:ser>
        <c:ser>
          <c:idx val="2"/>
          <c:order val="2"/>
          <c:tx>
            <c:strRef>
              <c:f>Graph2!$J$8</c:f>
              <c:strCache>
                <c:ptCount val="1"/>
                <c:pt idx="0">
                  <c:v>Moyenne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Graph2!$K$8:$R$8</c15:sqref>
                  </c15:fullRef>
                </c:ext>
              </c:extLst>
              <c:f>Graph2!$K$8:$P$8</c:f>
              <c:numCache>
                <c:formatCode>0.0</c:formatCode>
                <c:ptCount val="6"/>
                <c:pt idx="0">
                  <c:v>27.494211215141444</c:v>
                </c:pt>
                <c:pt idx="1">
                  <c:v>28.4</c:v>
                </c:pt>
                <c:pt idx="2">
                  <c:v>34.1</c:v>
                </c:pt>
                <c:pt idx="3">
                  <c:v>34</c:v>
                </c:pt>
                <c:pt idx="4">
                  <c:v>30.9</c:v>
                </c:pt>
                <c:pt idx="5">
                  <c:v>29</c:v>
                </c:pt>
              </c:numCache>
            </c:numRef>
          </c:val>
          <c:extLst>
            <c:ext xmlns:c16="http://schemas.microsoft.com/office/drawing/2014/chart" uri="{C3380CC4-5D6E-409C-BE32-E72D297353CC}">
              <c16:uniqueId val="{00000002-29CB-4ADE-88E4-B6CC448FCEF8}"/>
            </c:ext>
          </c:extLst>
        </c:ser>
        <c:ser>
          <c:idx val="3"/>
          <c:order val="3"/>
          <c:tx>
            <c:strRef>
              <c:f>Graph2!$J$9</c:f>
              <c:strCache>
                <c:ptCount val="1"/>
                <c:pt idx="0">
                  <c:v>Défavorisée</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Graph2!$K$9:$R$9</c15:sqref>
                  </c15:fullRef>
                </c:ext>
              </c:extLst>
              <c:f>Graph2!$K$9:$P$9</c:f>
              <c:numCache>
                <c:formatCode>0.0</c:formatCode>
                <c:ptCount val="6"/>
                <c:pt idx="0">
                  <c:v>19.2</c:v>
                </c:pt>
                <c:pt idx="1">
                  <c:v>15.3</c:v>
                </c:pt>
                <c:pt idx="2">
                  <c:v>29.8</c:v>
                </c:pt>
                <c:pt idx="3">
                  <c:v>24.5</c:v>
                </c:pt>
                <c:pt idx="4">
                  <c:v>38.5</c:v>
                </c:pt>
                <c:pt idx="5">
                  <c:v>30.1</c:v>
                </c:pt>
              </c:numCache>
            </c:numRef>
          </c:val>
          <c:extLst>
            <c:ext xmlns:c16="http://schemas.microsoft.com/office/drawing/2014/chart" uri="{C3380CC4-5D6E-409C-BE32-E72D297353CC}">
              <c16:uniqueId val="{00000003-29CB-4ADE-88E4-B6CC448FCEF8}"/>
            </c:ext>
          </c:extLst>
        </c:ser>
        <c:ser>
          <c:idx val="4"/>
          <c:order val="4"/>
          <c:tx>
            <c:strRef>
              <c:f>Graph2!$J$10</c:f>
              <c:strCache>
                <c:ptCount val="1"/>
                <c:pt idx="0">
                  <c:v>Non renseignée</c:v>
                </c:pt>
              </c:strCache>
            </c:strRef>
          </c:tx>
          <c:spPr>
            <a:solidFill>
              <a:schemeClr val="accent3">
                <a:lumMod val="7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4-29CB-4ADE-88E4-B6CC448FCEF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Graph2!$K$10:$R$10</c15:sqref>
                  </c15:fullRef>
                </c:ext>
              </c:extLst>
              <c:f>Graph2!$K$10:$P$10</c:f>
              <c:numCache>
                <c:formatCode>0.0</c:formatCode>
                <c:ptCount val="6"/>
                <c:pt idx="0">
                  <c:v>1.167824423638377</c:v>
                </c:pt>
                <c:pt idx="1">
                  <c:v>3.7</c:v>
                </c:pt>
                <c:pt idx="2">
                  <c:v>3.7</c:v>
                </c:pt>
                <c:pt idx="3">
                  <c:v>8.553532260676274</c:v>
                </c:pt>
                <c:pt idx="4">
                  <c:v>11.7</c:v>
                </c:pt>
                <c:pt idx="5">
                  <c:v>21.8</c:v>
                </c:pt>
              </c:numCache>
            </c:numRef>
          </c:val>
          <c:extLst>
            <c:ext xmlns:c16="http://schemas.microsoft.com/office/drawing/2014/chart" uri="{C3380CC4-5D6E-409C-BE32-E72D297353CC}">
              <c16:uniqueId val="{00000005-29CB-4ADE-88E4-B6CC448FCEF8}"/>
            </c:ext>
          </c:extLst>
        </c:ser>
        <c:dLbls>
          <c:showLegendKey val="0"/>
          <c:showVal val="0"/>
          <c:showCatName val="0"/>
          <c:showSerName val="0"/>
          <c:showPercent val="0"/>
          <c:showBubbleSize val="0"/>
        </c:dLbls>
        <c:gapWidth val="150"/>
        <c:overlap val="100"/>
        <c:axId val="326332351"/>
        <c:axId val="112702223"/>
      </c:barChart>
      <c:catAx>
        <c:axId val="326332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702223"/>
        <c:crosses val="autoZero"/>
        <c:auto val="1"/>
        <c:lblAlgn val="ctr"/>
        <c:lblOffset val="100"/>
        <c:noMultiLvlLbl val="0"/>
      </c:catAx>
      <c:valAx>
        <c:axId val="11270222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6332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Graph3!$I$6</c:f>
              <c:strCache>
                <c:ptCount val="1"/>
                <c:pt idx="0">
                  <c:v>Défavorisée</c:v>
                </c:pt>
              </c:strCache>
            </c:strRef>
          </c:tx>
          <c:spPr>
            <a:ln w="19050" cap="rnd">
              <a:noFill/>
              <a:round/>
            </a:ln>
            <a:effectLst/>
          </c:spPr>
          <c:marker>
            <c:symbol val="circle"/>
            <c:size val="5"/>
            <c:spPr>
              <a:solidFill>
                <a:schemeClr val="accent1"/>
              </a:solidFill>
              <a:ln w="9525">
                <a:solidFill>
                  <a:schemeClr val="accent1"/>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Graph3!$J$6:$O$6</c:f>
              <c:numCache>
                <c:formatCode>0.0</c:formatCode>
                <c:ptCount val="6"/>
                <c:pt idx="0">
                  <c:v>92.7</c:v>
                </c:pt>
                <c:pt idx="1">
                  <c:v>91.8</c:v>
                </c:pt>
                <c:pt idx="2">
                  <c:v>84.1</c:v>
                </c:pt>
                <c:pt idx="3">
                  <c:v>86.1</c:v>
                </c:pt>
                <c:pt idx="4">
                  <c:v>80.3</c:v>
                </c:pt>
                <c:pt idx="5">
                  <c:v>78.5</c:v>
                </c:pt>
              </c:numCache>
            </c:numRef>
          </c:yVal>
          <c:smooth val="0"/>
          <c:extLst>
            <c:ext xmlns:c16="http://schemas.microsoft.com/office/drawing/2014/chart" uri="{C3380CC4-5D6E-409C-BE32-E72D297353CC}">
              <c16:uniqueId val="{00000000-A2D6-4AC3-8FA3-673679834F7D}"/>
            </c:ext>
          </c:extLst>
        </c:ser>
        <c:ser>
          <c:idx val="1"/>
          <c:order val="1"/>
          <c:tx>
            <c:strRef>
              <c:f>Graph3!$I$7</c:f>
              <c:strCache>
                <c:ptCount val="1"/>
                <c:pt idx="0">
                  <c:v>Moyenne</c:v>
                </c:pt>
              </c:strCache>
            </c:strRef>
          </c:tx>
          <c:spPr>
            <a:ln w="19050" cap="rnd">
              <a:noFill/>
              <a:round/>
            </a:ln>
            <a:effectLst/>
          </c:spPr>
          <c:marker>
            <c:symbol val="circle"/>
            <c:size val="5"/>
            <c:spPr>
              <a:solidFill>
                <a:schemeClr val="accent2"/>
              </a:solidFill>
              <a:ln w="9525">
                <a:solidFill>
                  <a:schemeClr val="accent2"/>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Graph3!$J$7:$O$7</c:f>
              <c:numCache>
                <c:formatCode>0.0</c:formatCode>
                <c:ptCount val="6"/>
                <c:pt idx="0">
                  <c:v>96.4</c:v>
                </c:pt>
                <c:pt idx="1">
                  <c:v>95.8</c:v>
                </c:pt>
                <c:pt idx="2">
                  <c:v>92</c:v>
                </c:pt>
                <c:pt idx="3">
                  <c:v>91.3</c:v>
                </c:pt>
                <c:pt idx="4">
                  <c:v>85.1</c:v>
                </c:pt>
                <c:pt idx="5">
                  <c:v>84.8</c:v>
                </c:pt>
              </c:numCache>
            </c:numRef>
          </c:yVal>
          <c:smooth val="0"/>
          <c:extLst>
            <c:ext xmlns:c16="http://schemas.microsoft.com/office/drawing/2014/chart" uri="{C3380CC4-5D6E-409C-BE32-E72D297353CC}">
              <c16:uniqueId val="{00000001-A2D6-4AC3-8FA3-673679834F7D}"/>
            </c:ext>
          </c:extLst>
        </c:ser>
        <c:ser>
          <c:idx val="2"/>
          <c:order val="2"/>
          <c:tx>
            <c:strRef>
              <c:f>Graph3!$I$8</c:f>
              <c:strCache>
                <c:ptCount val="1"/>
                <c:pt idx="0">
                  <c:v>Favorisée</c:v>
                </c:pt>
              </c:strCache>
            </c:strRef>
          </c:tx>
          <c:spPr>
            <a:ln w="19050" cap="rnd">
              <a:noFill/>
              <a:round/>
            </a:ln>
            <a:effectLst/>
          </c:spPr>
          <c:marker>
            <c:symbol val="circle"/>
            <c:size val="5"/>
            <c:spPr>
              <a:solidFill>
                <a:schemeClr val="accent3"/>
              </a:solidFill>
              <a:ln w="9525">
                <a:solidFill>
                  <a:schemeClr val="accent3"/>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Graph3!$J$8:$O$8</c:f>
              <c:numCache>
                <c:formatCode>0.0</c:formatCode>
                <c:ptCount val="6"/>
                <c:pt idx="0">
                  <c:v>97.2</c:v>
                </c:pt>
                <c:pt idx="1">
                  <c:v>97</c:v>
                </c:pt>
                <c:pt idx="2">
                  <c:v>93.8</c:v>
                </c:pt>
                <c:pt idx="3">
                  <c:v>92.9</c:v>
                </c:pt>
                <c:pt idx="4">
                  <c:v>88.2</c:v>
                </c:pt>
                <c:pt idx="5">
                  <c:v>87.7</c:v>
                </c:pt>
              </c:numCache>
            </c:numRef>
          </c:yVal>
          <c:smooth val="0"/>
          <c:extLst>
            <c:ext xmlns:c16="http://schemas.microsoft.com/office/drawing/2014/chart" uri="{C3380CC4-5D6E-409C-BE32-E72D297353CC}">
              <c16:uniqueId val="{00000002-A2D6-4AC3-8FA3-673679834F7D}"/>
            </c:ext>
          </c:extLst>
        </c:ser>
        <c:ser>
          <c:idx val="3"/>
          <c:order val="3"/>
          <c:tx>
            <c:strRef>
              <c:f>Graph3!$I$9</c:f>
              <c:strCache>
                <c:ptCount val="1"/>
                <c:pt idx="0">
                  <c:v>Très favorisée</c:v>
                </c:pt>
              </c:strCache>
            </c:strRef>
          </c:tx>
          <c:spPr>
            <a:ln w="19050" cap="rnd">
              <a:noFill/>
              <a:round/>
            </a:ln>
            <a:effectLst/>
          </c:spPr>
          <c:marker>
            <c:symbol val="circle"/>
            <c:size val="5"/>
            <c:spPr>
              <a:solidFill>
                <a:schemeClr val="accent4"/>
              </a:solidFill>
              <a:ln w="9525">
                <a:solidFill>
                  <a:schemeClr val="accent4"/>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Graph3!$J$9:$O$9</c:f>
              <c:numCache>
                <c:formatCode>0.0</c:formatCode>
                <c:ptCount val="6"/>
                <c:pt idx="0">
                  <c:v>98.6</c:v>
                </c:pt>
                <c:pt idx="1">
                  <c:v>98.3</c:v>
                </c:pt>
                <c:pt idx="2">
                  <c:v>94.8</c:v>
                </c:pt>
                <c:pt idx="3">
                  <c:v>94.9</c:v>
                </c:pt>
                <c:pt idx="4">
                  <c:v>89</c:v>
                </c:pt>
                <c:pt idx="5">
                  <c:v>90.4</c:v>
                </c:pt>
              </c:numCache>
            </c:numRef>
          </c:yVal>
          <c:smooth val="0"/>
          <c:extLst>
            <c:ext xmlns:c16="http://schemas.microsoft.com/office/drawing/2014/chart" uri="{C3380CC4-5D6E-409C-BE32-E72D297353CC}">
              <c16:uniqueId val="{00000003-A2D6-4AC3-8FA3-673679834F7D}"/>
            </c:ext>
          </c:extLst>
        </c:ser>
        <c:dLbls>
          <c:showLegendKey val="0"/>
          <c:showVal val="0"/>
          <c:showCatName val="0"/>
          <c:showSerName val="0"/>
          <c:showPercent val="0"/>
          <c:showBubbleSize val="0"/>
        </c:dLbls>
        <c:axId val="1792987840"/>
        <c:axId val="1905348800"/>
      </c:scatterChart>
      <c:valAx>
        <c:axId val="1792987840"/>
        <c:scaling>
          <c:orientation val="minMax"/>
        </c:scaling>
        <c:delete val="1"/>
        <c:axPos val="b"/>
        <c:majorGridlines>
          <c:spPr>
            <a:ln w="9525" cap="flat" cmpd="sng" algn="ctr">
              <a:noFill/>
              <a:round/>
            </a:ln>
            <a:effectLst/>
          </c:spPr>
        </c:majorGridlines>
        <c:majorTickMark val="none"/>
        <c:minorTickMark val="none"/>
        <c:tickLblPos val="nextTo"/>
        <c:crossAx val="1905348800"/>
        <c:crosses val="autoZero"/>
        <c:crossBetween val="midCat"/>
      </c:valAx>
      <c:valAx>
        <c:axId val="1905348800"/>
        <c:scaling>
          <c:orientation val="minMax"/>
          <c:max val="99"/>
          <c:min val="7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29878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Graph4!$O$4</c:f>
              <c:strCache>
                <c:ptCount val="1"/>
                <c:pt idx="0">
                  <c:v>Apprentis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Graph4!$P$3:$R$3</c:f>
              <c:strCache>
                <c:ptCount val="3"/>
                <c:pt idx="0">
                  <c:v>Production</c:v>
                </c:pt>
                <c:pt idx="1">
                  <c:v>Services</c:v>
                </c:pt>
                <c:pt idx="2">
                  <c:v>Ensemble</c:v>
                </c:pt>
              </c:strCache>
            </c:strRef>
          </c:cat>
          <c:val>
            <c:numRef>
              <c:f>Graph4!$P$4:$R$4</c:f>
              <c:numCache>
                <c:formatCode>0.0</c:formatCode>
                <c:ptCount val="3"/>
                <c:pt idx="0">
                  <c:v>87.9</c:v>
                </c:pt>
                <c:pt idx="1">
                  <c:v>87.7</c:v>
                </c:pt>
                <c:pt idx="2">
                  <c:v>87.8</c:v>
                </c:pt>
              </c:numCache>
            </c:numRef>
          </c:val>
          <c:extLst>
            <c:ext xmlns:c16="http://schemas.microsoft.com/office/drawing/2014/chart" uri="{C3380CC4-5D6E-409C-BE32-E72D297353CC}">
              <c16:uniqueId val="{00000000-0404-45C9-AA59-7CE58F315D42}"/>
            </c:ext>
          </c:extLst>
        </c:ser>
        <c:ser>
          <c:idx val="1"/>
          <c:order val="1"/>
          <c:tx>
            <c:strRef>
              <c:f>Graph4!$O$5</c:f>
              <c:strCache>
                <c:ptCount val="1"/>
                <c:pt idx="0">
                  <c:v>Scolaires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Graph4!$P$3:$R$3</c:f>
              <c:strCache>
                <c:ptCount val="3"/>
                <c:pt idx="0">
                  <c:v>Production</c:v>
                </c:pt>
                <c:pt idx="1">
                  <c:v>Services</c:v>
                </c:pt>
                <c:pt idx="2">
                  <c:v>Ensemble</c:v>
                </c:pt>
              </c:strCache>
            </c:strRef>
          </c:cat>
          <c:val>
            <c:numRef>
              <c:f>Graph4!$P$5:$R$5</c:f>
              <c:numCache>
                <c:formatCode>0.0</c:formatCode>
                <c:ptCount val="3"/>
                <c:pt idx="0">
                  <c:v>80.2</c:v>
                </c:pt>
                <c:pt idx="1">
                  <c:v>85.9</c:v>
                </c:pt>
                <c:pt idx="2">
                  <c:v>83.7</c:v>
                </c:pt>
              </c:numCache>
            </c:numRef>
          </c:val>
          <c:extLst>
            <c:ext xmlns:c16="http://schemas.microsoft.com/office/drawing/2014/chart" uri="{C3380CC4-5D6E-409C-BE32-E72D297353CC}">
              <c16:uniqueId val="{00000001-0404-45C9-AA59-7CE58F315D42}"/>
            </c:ext>
          </c:extLst>
        </c:ser>
        <c:dLbls>
          <c:showLegendKey val="0"/>
          <c:showVal val="0"/>
          <c:showCatName val="0"/>
          <c:showSerName val="0"/>
          <c:showPercent val="0"/>
          <c:showBubbleSize val="0"/>
        </c:dLbls>
        <c:gapWidth val="219"/>
        <c:overlap val="-27"/>
        <c:axId val="954321599"/>
        <c:axId val="954654975"/>
      </c:barChart>
      <c:catAx>
        <c:axId val="954321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654975"/>
        <c:crosses val="autoZero"/>
        <c:auto val="1"/>
        <c:lblAlgn val="ctr"/>
        <c:lblOffset val="100"/>
        <c:noMultiLvlLbl val="0"/>
      </c:catAx>
      <c:valAx>
        <c:axId val="9546549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3215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Graph4!$O$8</c:f>
              <c:strCache>
                <c:ptCount val="1"/>
                <c:pt idx="0">
                  <c:v>Apprentis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Graph4!$P$7:$R$7</c:f>
              <c:strCache>
                <c:ptCount val="3"/>
                <c:pt idx="0">
                  <c:v>Production</c:v>
                </c:pt>
                <c:pt idx="1">
                  <c:v>Services</c:v>
                </c:pt>
                <c:pt idx="2">
                  <c:v>Ensemble</c:v>
                </c:pt>
              </c:strCache>
            </c:strRef>
          </c:cat>
          <c:val>
            <c:numRef>
              <c:f>Graph4!$P$8:$R$8</c:f>
              <c:numCache>
                <c:formatCode>0.0</c:formatCode>
                <c:ptCount val="3"/>
                <c:pt idx="0">
                  <c:v>87.3</c:v>
                </c:pt>
                <c:pt idx="1">
                  <c:v>83.9</c:v>
                </c:pt>
                <c:pt idx="2">
                  <c:v>86.4</c:v>
                </c:pt>
              </c:numCache>
            </c:numRef>
          </c:val>
          <c:extLst>
            <c:ext xmlns:c16="http://schemas.microsoft.com/office/drawing/2014/chart" uri="{C3380CC4-5D6E-409C-BE32-E72D297353CC}">
              <c16:uniqueId val="{00000000-917A-4570-8314-5769531550AF}"/>
            </c:ext>
          </c:extLst>
        </c:ser>
        <c:ser>
          <c:idx val="1"/>
          <c:order val="1"/>
          <c:tx>
            <c:strRef>
              <c:f>Graph4!$O$9</c:f>
              <c:strCache>
                <c:ptCount val="1"/>
                <c:pt idx="0">
                  <c:v>Scolaires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Graph4!$P$7:$R$7</c:f>
              <c:strCache>
                <c:ptCount val="3"/>
                <c:pt idx="0">
                  <c:v>Production</c:v>
                </c:pt>
                <c:pt idx="1">
                  <c:v>Services</c:v>
                </c:pt>
                <c:pt idx="2">
                  <c:v>Ensemble</c:v>
                </c:pt>
              </c:strCache>
            </c:strRef>
          </c:cat>
          <c:val>
            <c:numRef>
              <c:f>Graph4!$P$9:$R$9</c:f>
              <c:numCache>
                <c:formatCode>0.0</c:formatCode>
                <c:ptCount val="3"/>
                <c:pt idx="0">
                  <c:v>81.8</c:v>
                </c:pt>
                <c:pt idx="1">
                  <c:v>85.3</c:v>
                </c:pt>
                <c:pt idx="2">
                  <c:v>83.8</c:v>
                </c:pt>
              </c:numCache>
            </c:numRef>
          </c:val>
          <c:extLst>
            <c:ext xmlns:c16="http://schemas.microsoft.com/office/drawing/2014/chart" uri="{C3380CC4-5D6E-409C-BE32-E72D297353CC}">
              <c16:uniqueId val="{00000001-917A-4570-8314-5769531550AF}"/>
            </c:ext>
          </c:extLst>
        </c:ser>
        <c:dLbls>
          <c:showLegendKey val="0"/>
          <c:showVal val="0"/>
          <c:showCatName val="0"/>
          <c:showSerName val="0"/>
          <c:showPercent val="0"/>
          <c:showBubbleSize val="0"/>
        </c:dLbls>
        <c:gapWidth val="219"/>
        <c:overlap val="-27"/>
        <c:axId val="954321999"/>
        <c:axId val="954650399"/>
      </c:barChart>
      <c:catAx>
        <c:axId val="954321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650399"/>
        <c:crosses val="autoZero"/>
        <c:auto val="1"/>
        <c:lblAlgn val="ctr"/>
        <c:lblOffset val="100"/>
        <c:noMultiLvlLbl val="0"/>
      </c:catAx>
      <c:valAx>
        <c:axId val="954650399"/>
        <c:scaling>
          <c:orientation val="minMax"/>
          <c:max val="90"/>
          <c:min val="7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321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47625</xdr:rowOff>
    </xdr:from>
    <xdr:to>
      <xdr:col>7</xdr:col>
      <xdr:colOff>638174</xdr:colOff>
      <xdr:row>21</xdr:row>
      <xdr:rowOff>47625</xdr:rowOff>
    </xdr:to>
    <xdr:graphicFrame macro="">
      <xdr:nvGraphicFramePr>
        <xdr:cNvPr id="3" name="Graphique 2">
          <a:extLst>
            <a:ext uri="{FF2B5EF4-FFF2-40B4-BE49-F238E27FC236}">
              <a16:creationId xmlns:a16="http://schemas.microsoft.com/office/drawing/2014/main" id="{0DF17F6E-D270-4CAA-A6F9-B867A23E5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0.65485</cdr:x>
      <cdr:y>0.07222</cdr:y>
    </cdr:from>
    <cdr:to>
      <cdr:x>0.70896</cdr:x>
      <cdr:y>0.13333</cdr:y>
    </cdr:to>
    <cdr:sp macro="" textlink="">
      <cdr:nvSpPr>
        <cdr:cNvPr id="3" name="ZoneTexte 2">
          <a:extLst xmlns:a="http://schemas.openxmlformats.org/drawingml/2006/main">
            <a:ext uri="{FF2B5EF4-FFF2-40B4-BE49-F238E27FC236}">
              <a16:creationId xmlns:a16="http://schemas.microsoft.com/office/drawing/2014/main" id="{69761A78-27BC-4AAD-ABB9-3E720F5370A3}"/>
            </a:ext>
          </a:extLst>
        </cdr:cNvPr>
        <cdr:cNvSpPr txBox="1"/>
      </cdr:nvSpPr>
      <cdr:spPr>
        <a:xfrm xmlns:a="http://schemas.openxmlformats.org/drawingml/2006/main">
          <a:off x="3343275" y="247650"/>
          <a:ext cx="2762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0.92576</cdr:x>
      <cdr:y>0.08889</cdr:y>
    </cdr:from>
    <cdr:to>
      <cdr:x>1</cdr:x>
      <cdr:y>0.15</cdr:y>
    </cdr:to>
    <cdr:sp macro="" textlink="">
      <cdr:nvSpPr>
        <cdr:cNvPr id="4" name="ZoneTexte 3">
          <a:extLst xmlns:a="http://schemas.openxmlformats.org/drawingml/2006/main">
            <a:ext uri="{FF2B5EF4-FFF2-40B4-BE49-F238E27FC236}">
              <a16:creationId xmlns:a16="http://schemas.microsoft.com/office/drawing/2014/main" id="{68656085-D3C3-4DD7-B3C6-0DFA9FBF62E0}"/>
            </a:ext>
          </a:extLst>
        </cdr:cNvPr>
        <cdr:cNvSpPr txBox="1"/>
      </cdr:nvSpPr>
      <cdr:spPr>
        <a:xfrm xmlns:a="http://schemas.openxmlformats.org/drawingml/2006/main">
          <a:off x="5528808" y="304793"/>
          <a:ext cx="443366" cy="2095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96,5</a:t>
          </a:r>
        </a:p>
        <a:p xmlns:a="http://schemas.openxmlformats.org/drawingml/2006/main">
          <a:endParaRPr lang="fr-FR" sz="1100"/>
        </a:p>
      </cdr:txBody>
    </cdr:sp>
  </cdr:relSizeAnchor>
  <cdr:relSizeAnchor xmlns:cdr="http://schemas.openxmlformats.org/drawingml/2006/chartDrawing">
    <cdr:from>
      <cdr:x>0.92257</cdr:x>
      <cdr:y>0.21759</cdr:y>
    </cdr:from>
    <cdr:to>
      <cdr:x>1</cdr:x>
      <cdr:y>0.28611</cdr:y>
    </cdr:to>
    <cdr:sp macro="" textlink="">
      <cdr:nvSpPr>
        <cdr:cNvPr id="5" name="ZoneTexte 1">
          <a:extLst xmlns:a="http://schemas.openxmlformats.org/drawingml/2006/main">
            <a:ext uri="{FF2B5EF4-FFF2-40B4-BE49-F238E27FC236}">
              <a16:creationId xmlns:a16="http://schemas.microsoft.com/office/drawing/2014/main" id="{A88BCCF4-5CA7-456A-8675-74945E50F165}"/>
            </a:ext>
          </a:extLst>
        </cdr:cNvPr>
        <cdr:cNvSpPr txBox="1"/>
      </cdr:nvSpPr>
      <cdr:spPr>
        <a:xfrm xmlns:a="http://schemas.openxmlformats.org/drawingml/2006/main">
          <a:off x="5509757" y="746111"/>
          <a:ext cx="462417" cy="2349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92,0</a:t>
          </a:r>
        </a:p>
        <a:p xmlns:a="http://schemas.openxmlformats.org/drawingml/2006/main">
          <a:endParaRPr lang="fr-FR" sz="1100"/>
        </a:p>
      </cdr:txBody>
    </cdr:sp>
  </cdr:relSizeAnchor>
  <cdr:relSizeAnchor xmlns:cdr="http://schemas.openxmlformats.org/drawingml/2006/chartDrawing">
    <cdr:from>
      <cdr:x>0.92417</cdr:x>
      <cdr:y>0.25093</cdr:y>
    </cdr:from>
    <cdr:to>
      <cdr:x>1</cdr:x>
      <cdr:y>0.32222</cdr:y>
    </cdr:to>
    <cdr:sp macro="" textlink="">
      <cdr:nvSpPr>
        <cdr:cNvPr id="6"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5519283" y="860443"/>
          <a:ext cx="452891" cy="2444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91,7</a:t>
          </a:r>
        </a:p>
        <a:p xmlns:a="http://schemas.openxmlformats.org/drawingml/2006/main">
          <a:endParaRPr lang="fr-FR" sz="1100"/>
        </a:p>
      </cdr:txBody>
    </cdr:sp>
  </cdr:relSizeAnchor>
  <cdr:relSizeAnchor xmlns:cdr="http://schemas.openxmlformats.org/drawingml/2006/chartDrawing">
    <cdr:from>
      <cdr:x>0.90662</cdr:x>
      <cdr:y>0.30926</cdr:y>
    </cdr:from>
    <cdr:to>
      <cdr:x>1</cdr:x>
      <cdr:y>0.38889</cdr:y>
    </cdr:to>
    <cdr:sp macro="" textlink="">
      <cdr:nvSpPr>
        <cdr:cNvPr id="7"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5414508" y="1060456"/>
          <a:ext cx="557666" cy="2730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90,5</a:t>
          </a:r>
        </a:p>
      </cdr:txBody>
    </cdr:sp>
  </cdr:relSizeAnchor>
  <cdr:relSizeAnchor xmlns:cdr="http://schemas.openxmlformats.org/drawingml/2006/chartDrawing">
    <cdr:from>
      <cdr:x>0.90846</cdr:x>
      <cdr:y>0.52037</cdr:y>
    </cdr:from>
    <cdr:to>
      <cdr:x>1</cdr:x>
      <cdr:y>0.60556</cdr:y>
    </cdr:to>
    <cdr:sp macro="" textlink="">
      <cdr:nvSpPr>
        <cdr:cNvPr id="8"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5425462" y="1784336"/>
          <a:ext cx="546712" cy="2921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84,4</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361949</xdr:colOff>
      <xdr:row>24</xdr:row>
      <xdr:rowOff>6349</xdr:rowOff>
    </xdr:from>
    <xdr:to>
      <xdr:col>11</xdr:col>
      <xdr:colOff>752475</xdr:colOff>
      <xdr:row>34</xdr:row>
      <xdr:rowOff>47625</xdr:rowOff>
    </xdr:to>
    <xdr:sp macro="" textlink="">
      <xdr:nvSpPr>
        <xdr:cNvPr id="2" name="ZoneTexte 1">
          <a:extLst>
            <a:ext uri="{FF2B5EF4-FFF2-40B4-BE49-F238E27FC236}">
              <a16:creationId xmlns:a16="http://schemas.microsoft.com/office/drawing/2014/main" id="{F27F287E-7D73-49F6-8EB4-F85F87C49E47}"/>
            </a:ext>
          </a:extLst>
        </xdr:cNvPr>
        <xdr:cNvSpPr txBox="1"/>
      </xdr:nvSpPr>
      <xdr:spPr>
        <a:xfrm>
          <a:off x="361949" y="4711699"/>
          <a:ext cx="8877301" cy="194627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rtl="0"/>
          <a:r>
            <a:rPr lang="fr-FR" sz="1100" b="0" i="0" u="none" strike="noStrike" baseline="0">
              <a:solidFill>
                <a:schemeClr val="dk1"/>
              </a:solidFill>
              <a:latin typeface="+mn-lt"/>
              <a:ea typeface="+mn-ea"/>
              <a:cs typeface="+mn-cs"/>
            </a:rPr>
            <a:t>Le nombre total de candidats </a:t>
          </a:r>
          <a:r>
            <a:rPr lang="fr-FR" sz="1100" b="0" i="0" u="none" strike="noStrike" baseline="0">
              <a:solidFill>
                <a:sysClr val="windowText" lastClr="000000"/>
              </a:solidFill>
              <a:latin typeface="+mn-lt"/>
              <a:ea typeface="+mn-ea"/>
              <a:cs typeface="+mn-cs"/>
            </a:rPr>
            <a:t>à</a:t>
          </a:r>
          <a:r>
            <a:rPr lang="fr-FR" sz="1100" b="0" i="0" u="none" strike="noStrike" baseline="0">
              <a:solidFill>
                <a:srgbClr val="FF0000"/>
              </a:solidFill>
              <a:latin typeface="+mn-lt"/>
              <a:ea typeface="+mn-ea"/>
              <a:cs typeface="+mn-cs"/>
            </a:rPr>
            <a:t> </a:t>
          </a:r>
          <a:r>
            <a:rPr lang="fr-FR" sz="1100" b="0" i="0" u="none" strike="noStrike" baseline="0">
              <a:solidFill>
                <a:schemeClr val="dk1"/>
              </a:solidFill>
              <a:latin typeface="+mn-lt"/>
              <a:ea typeface="+mn-ea"/>
              <a:cs typeface="+mn-cs"/>
            </a:rPr>
            <a:t>la session 2025 diminue de 2,0 % (-399). La majorité des candidats se présente dans la voie générale (52,6 %), qui enregistre une baisse  de 299 candidats (-2,8 %). Le baccalauréat technologique, qui représente 19,6 % des candidats perd 116 candidats (-3,0 %). La voie professionnelle (27,8 % des présents) voit une légère baisse de 23 candidats dans le domaine de la production (-0,9 %), mais connaît une augmentation de 39 candidats dans le secteur des services (+1,3 %).</a:t>
          </a:r>
        </a:p>
        <a:p>
          <a:pPr marL="0" indent="0" rtl="0"/>
          <a:r>
            <a:rPr lang="fr-FR" sz="1100" b="0" i="0" u="none" strike="noStrike" baseline="0">
              <a:solidFill>
                <a:schemeClr val="dk1"/>
              </a:solidFill>
              <a:latin typeface="+mn-lt"/>
              <a:ea typeface="+mn-ea"/>
              <a:cs typeface="+mn-cs"/>
            </a:rPr>
            <a:t>Le taux de réussite au baccalauréat technologique augmente dans toutes les séries : +5,3 points en ST2S (94,9 %), +4,2 points en STAV (98,9 %), +1 point en STD2A (100 %) et en STHR (</a:t>
          </a:r>
          <a:r>
            <a:rPr lang="fr-FR" sz="1100" b="0" i="0" u="none" strike="noStrike" baseline="0">
              <a:solidFill>
                <a:sysClr val="windowText" lastClr="000000"/>
              </a:solidFill>
              <a:latin typeface="+mn-lt"/>
              <a:ea typeface="+mn-ea"/>
              <a:cs typeface="+mn-cs"/>
            </a:rPr>
            <a:t>95,3</a:t>
          </a:r>
          <a:r>
            <a:rPr lang="fr-FR" sz="1100" b="0" i="0" u="none" strike="noStrike" baseline="0">
              <a:solidFill>
                <a:srgbClr val="FF0000"/>
              </a:solidFill>
              <a:latin typeface="+mn-lt"/>
              <a:ea typeface="+mn-ea"/>
              <a:cs typeface="+mn-cs"/>
            </a:rPr>
            <a:t> </a:t>
          </a:r>
          <a:r>
            <a:rPr lang="fr-FR" sz="1100" b="0" i="0" u="none" strike="noStrike" baseline="0">
              <a:solidFill>
                <a:sysClr val="windowText" lastClr="000000"/>
              </a:solidFill>
              <a:latin typeface="+mn-lt"/>
              <a:ea typeface="+mn-ea"/>
              <a:cs typeface="+mn-cs"/>
            </a:rPr>
            <a:t>%).</a:t>
          </a:r>
        </a:p>
        <a:p>
          <a:pPr marL="0" indent="0" rtl="0"/>
          <a:r>
            <a:rPr lang="fr-FR" sz="1100" b="0" i="0" u="none" strike="noStrike" baseline="0">
              <a:solidFill>
                <a:schemeClr val="dk1"/>
              </a:solidFill>
              <a:latin typeface="+mn-lt"/>
              <a:ea typeface="+mn-ea"/>
              <a:cs typeface="+mn-cs"/>
            </a:rPr>
            <a:t>Le taux de réussite au baccalauréat professionnel est de 84,4 %, en hausse de 1,4 point sur une année (+0,6 point au niveau national). L'augmentation est particulièrement marquée dans le domaine des services (+2,4 points), tandis que le secteur de la production reste stable (+0,2 point par rapport à 2024).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9525</xdr:rowOff>
    </xdr:from>
    <xdr:to>
      <xdr:col>8</xdr:col>
      <xdr:colOff>638175</xdr:colOff>
      <xdr:row>33</xdr:row>
      <xdr:rowOff>66675</xdr:rowOff>
    </xdr:to>
    <xdr:sp macro="" textlink="">
      <xdr:nvSpPr>
        <xdr:cNvPr id="2" name="ZoneTexte 1">
          <a:extLst>
            <a:ext uri="{FF2B5EF4-FFF2-40B4-BE49-F238E27FC236}">
              <a16:creationId xmlns:a16="http://schemas.microsoft.com/office/drawing/2014/main" id="{63DAA1C0-3328-4388-9620-7E6543D473D7}"/>
            </a:ext>
          </a:extLst>
        </xdr:cNvPr>
        <xdr:cNvSpPr txBox="1"/>
      </xdr:nvSpPr>
      <xdr:spPr>
        <a:xfrm>
          <a:off x="0" y="4495800"/>
          <a:ext cx="7229475" cy="1962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Les filles réussissent mieux que les garçons aussi bien dans l'académie (94,1 % contre 89,8 %) qu'au niveau national (93,7 % contre 89,5 %). Cette meilleure réussite s'observe dans toutes les séries, sauf en STAV, où les garçons obtiennent de meilleurs résultats que les filles (+2,3 points).</a:t>
          </a:r>
        </a:p>
        <a:p>
          <a:pPr rtl="0"/>
          <a:r>
            <a:rPr lang="fr-FR" sz="1100" b="0" i="0" u="none" strike="noStrike" baseline="0">
              <a:solidFill>
                <a:schemeClr val="dk1"/>
              </a:solidFill>
              <a:latin typeface="+mn-lt"/>
              <a:ea typeface="+mn-ea"/>
              <a:cs typeface="+mn-cs"/>
            </a:rPr>
            <a:t>La parité est atteinte : les filles représentent 50,0 % des candidats dans l'académie (50,5 % au niveau national), même si des écarts persistent selon les séries.</a:t>
          </a:r>
        </a:p>
        <a:p>
          <a:pPr rtl="0"/>
          <a:r>
            <a:rPr lang="fr-FR" sz="1100" b="0" i="0" u="none" strike="noStrike" baseline="0">
              <a:solidFill>
                <a:schemeClr val="dk1"/>
              </a:solidFill>
              <a:latin typeface="+mn-lt"/>
              <a:ea typeface="+mn-ea"/>
              <a:cs typeface="+mn-cs"/>
            </a:rPr>
            <a:t>Dans la voie générale, elles constituent 54,8 % des présents et affichent un taux de réussite de 97,3 %.</a:t>
          </a:r>
        </a:p>
        <a:p>
          <a:pPr rtl="0"/>
          <a:r>
            <a:rPr lang="fr-FR" sz="1100" b="0" i="0" u="none" strike="noStrike" baseline="0">
              <a:solidFill>
                <a:schemeClr val="dk1"/>
              </a:solidFill>
              <a:latin typeface="+mn-lt"/>
              <a:ea typeface="+mn-ea"/>
              <a:cs typeface="+mn-cs"/>
            </a:rPr>
            <a:t>Dans la voie technologique, leur part s’établit à 50,2 %. La série STI2D demeure la moins féminisée (8,4 % de filles), tandis qu’elles représentent 86,3 % des candidats en ST2S.</a:t>
          </a:r>
        </a:p>
        <a:p>
          <a:pPr rtl="0"/>
          <a:r>
            <a:rPr lang="fr-FR" sz="1100" b="0" i="0" u="none" strike="noStrike" baseline="0">
              <a:solidFill>
                <a:schemeClr val="dk1"/>
              </a:solidFill>
              <a:latin typeface="+mn-lt"/>
              <a:ea typeface="+mn-ea"/>
              <a:cs typeface="+mn-cs"/>
            </a:rPr>
            <a:t>En baccalauréat professionnel, les filles réussissent mieux que les garçons, tant dans le secteur de la production que dans celui des services. Toutefois, leur présence reste très faible dans le domaine de la production.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161926</xdr:colOff>
      <xdr:row>3</xdr:row>
      <xdr:rowOff>9525</xdr:rowOff>
    </xdr:from>
    <xdr:to>
      <xdr:col>7</xdr:col>
      <xdr:colOff>266700</xdr:colOff>
      <xdr:row>21</xdr:row>
      <xdr:rowOff>47625</xdr:rowOff>
    </xdr:to>
    <xdr:graphicFrame macro="">
      <xdr:nvGraphicFramePr>
        <xdr:cNvPr id="2" name="Graphique 1">
          <a:extLst>
            <a:ext uri="{FF2B5EF4-FFF2-40B4-BE49-F238E27FC236}">
              <a16:creationId xmlns:a16="http://schemas.microsoft.com/office/drawing/2014/main" id="{217B1A0E-7661-4E1A-ABCB-11ACEE332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22</xdr:row>
      <xdr:rowOff>15874</xdr:rowOff>
    </xdr:from>
    <xdr:to>
      <xdr:col>8</xdr:col>
      <xdr:colOff>514350</xdr:colOff>
      <xdr:row>30</xdr:row>
      <xdr:rowOff>44449</xdr:rowOff>
    </xdr:to>
    <xdr:sp macro="" textlink="">
      <xdr:nvSpPr>
        <xdr:cNvPr id="3" name="ZoneTexte 2">
          <a:extLst>
            <a:ext uri="{FF2B5EF4-FFF2-40B4-BE49-F238E27FC236}">
              <a16:creationId xmlns:a16="http://schemas.microsoft.com/office/drawing/2014/main" id="{DFB8C7CA-FD59-4D7A-B631-07D868981F78}"/>
            </a:ext>
          </a:extLst>
        </xdr:cNvPr>
        <xdr:cNvSpPr txBox="1"/>
      </xdr:nvSpPr>
      <xdr:spPr>
        <a:xfrm>
          <a:off x="95250" y="3876674"/>
          <a:ext cx="5873750" cy="15017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rtl="0"/>
          <a:r>
            <a:rPr lang="fr-FR" sz="1100" b="0" i="0" u="none" strike="noStrike" baseline="0">
              <a:solidFill>
                <a:schemeClr val="dk1"/>
              </a:solidFill>
              <a:latin typeface="+mn-lt"/>
              <a:ea typeface="+mn-ea"/>
              <a:cs typeface="+mn-cs"/>
            </a:rPr>
            <a:t>Dans l'académie, comme dans l'ensemble de la France, la majorité des candidats au baccalauréat général sont issus des classes sociales très favorisées ou favorisées (52,1 % et 52,6 %).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Pour le baccalauréat technologique, la catégorie moyenne est la plus représentée, aussi bien dans l'académie (34,1 %) qu'au niveau national (34,0 %).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Au baccalauréat professionnel, ce sont les candidats issus des classes défavorisées qui représentent la plus grande proportion (38,5 % dans l'académie et 30,1 % au niveau national).</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Globalement, les candidats issus des classes sociales les moins favorisées sont plus nombreux dans l'académie qu’au niveau national, quel que soit le baccalauréat.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446690</xdr:colOff>
      <xdr:row>5</xdr:row>
      <xdr:rowOff>108059</xdr:rowOff>
    </xdr:from>
    <xdr:to>
      <xdr:col>1</xdr:col>
      <xdr:colOff>447347</xdr:colOff>
      <xdr:row>8</xdr:row>
      <xdr:rowOff>164224</xdr:rowOff>
    </xdr:to>
    <xdr:cxnSp macro="">
      <xdr:nvCxnSpPr>
        <xdr:cNvPr id="11" name="Connecteur droit 10">
          <a:extLst>
            <a:ext uri="{FF2B5EF4-FFF2-40B4-BE49-F238E27FC236}">
              <a16:creationId xmlns:a16="http://schemas.microsoft.com/office/drawing/2014/main" id="{92152107-08DE-4045-BA4C-3162B041AA0D}"/>
            </a:ext>
          </a:extLst>
        </xdr:cNvPr>
        <xdr:cNvCxnSpPr/>
      </xdr:nvCxnSpPr>
      <xdr:spPr>
        <a:xfrm flipH="1">
          <a:off x="1372914" y="929180"/>
          <a:ext cx="657" cy="6276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349250</xdr:colOff>
      <xdr:row>3</xdr:row>
      <xdr:rowOff>57150</xdr:rowOff>
    </xdr:from>
    <xdr:to>
      <xdr:col>2</xdr:col>
      <xdr:colOff>609600</xdr:colOff>
      <xdr:row>4</xdr:row>
      <xdr:rowOff>155575</xdr:rowOff>
    </xdr:to>
    <xdr:sp macro="" textlink="">
      <xdr:nvSpPr>
        <xdr:cNvPr id="4" name="ZoneTexte 3">
          <a:extLst>
            <a:ext uri="{FF2B5EF4-FFF2-40B4-BE49-F238E27FC236}">
              <a16:creationId xmlns:a16="http://schemas.microsoft.com/office/drawing/2014/main" id="{A5753585-D60D-4AD9-BD96-11B94ED3C17A}"/>
            </a:ext>
          </a:extLst>
        </xdr:cNvPr>
        <xdr:cNvSpPr txBox="1"/>
      </xdr:nvSpPr>
      <xdr:spPr>
        <a:xfrm>
          <a:off x="1273175" y="542925"/>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général</a:t>
          </a:r>
        </a:p>
      </xdr:txBody>
    </xdr:sp>
    <xdr:clientData/>
  </xdr:twoCellAnchor>
  <xdr:twoCellAnchor>
    <xdr:from>
      <xdr:col>0</xdr:col>
      <xdr:colOff>409575</xdr:colOff>
      <xdr:row>4</xdr:row>
      <xdr:rowOff>147637</xdr:rowOff>
    </xdr:from>
    <xdr:to>
      <xdr:col>7</xdr:col>
      <xdr:colOff>228600</xdr:colOff>
      <xdr:row>19</xdr:row>
      <xdr:rowOff>147637</xdr:rowOff>
    </xdr:to>
    <xdr:graphicFrame macro="">
      <xdr:nvGraphicFramePr>
        <xdr:cNvPr id="5" name="Graphique 4">
          <a:extLst>
            <a:ext uri="{FF2B5EF4-FFF2-40B4-BE49-F238E27FC236}">
              <a16:creationId xmlns:a16="http://schemas.microsoft.com/office/drawing/2014/main" id="{89193253-9B66-49A1-BB26-37CAC8E81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273050</xdr:colOff>
      <xdr:row>3</xdr:row>
      <xdr:rowOff>57150</xdr:rowOff>
    </xdr:from>
    <xdr:to>
      <xdr:col>4</xdr:col>
      <xdr:colOff>533400</xdr:colOff>
      <xdr:row>4</xdr:row>
      <xdr:rowOff>155575</xdr:rowOff>
    </xdr:to>
    <xdr:sp macro="" textlink="">
      <xdr:nvSpPr>
        <xdr:cNvPr id="6" name="ZoneTexte 5">
          <a:extLst>
            <a:ext uri="{FF2B5EF4-FFF2-40B4-BE49-F238E27FC236}">
              <a16:creationId xmlns:a16="http://schemas.microsoft.com/office/drawing/2014/main" id="{A386F95B-83BB-4D87-B1E7-93D0937EDD84}"/>
            </a:ext>
          </a:extLst>
        </xdr:cNvPr>
        <xdr:cNvSpPr txBox="1"/>
      </xdr:nvSpPr>
      <xdr:spPr>
        <a:xfrm>
          <a:off x="2473325" y="542925"/>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techho</a:t>
          </a:r>
        </a:p>
      </xdr:txBody>
    </xdr:sp>
    <xdr:clientData/>
  </xdr:twoCellAnchor>
  <xdr:twoCellAnchor>
    <xdr:from>
      <xdr:col>5</xdr:col>
      <xdr:colOff>225425</xdr:colOff>
      <xdr:row>3</xdr:row>
      <xdr:rowOff>66675</xdr:rowOff>
    </xdr:from>
    <xdr:to>
      <xdr:col>6</xdr:col>
      <xdr:colOff>485775</xdr:colOff>
      <xdr:row>5</xdr:row>
      <xdr:rowOff>3175</xdr:rowOff>
    </xdr:to>
    <xdr:sp macro="" textlink="">
      <xdr:nvSpPr>
        <xdr:cNvPr id="7" name="ZoneTexte 6">
          <a:extLst>
            <a:ext uri="{FF2B5EF4-FFF2-40B4-BE49-F238E27FC236}">
              <a16:creationId xmlns:a16="http://schemas.microsoft.com/office/drawing/2014/main" id="{2838BBA1-EF63-47FC-942B-40E6705AA55D}"/>
            </a:ext>
          </a:extLst>
        </xdr:cNvPr>
        <xdr:cNvSpPr txBox="1"/>
      </xdr:nvSpPr>
      <xdr:spPr>
        <a:xfrm>
          <a:off x="3702050" y="552450"/>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pro</a:t>
          </a:r>
        </a:p>
      </xdr:txBody>
    </xdr:sp>
    <xdr:clientData/>
  </xdr:twoCellAnchor>
  <xdr:twoCellAnchor>
    <xdr:from>
      <xdr:col>3</xdr:col>
      <xdr:colOff>66675</xdr:colOff>
      <xdr:row>3</xdr:row>
      <xdr:rowOff>95250</xdr:rowOff>
    </xdr:from>
    <xdr:to>
      <xdr:col>3</xdr:col>
      <xdr:colOff>76200</xdr:colOff>
      <xdr:row>17</xdr:row>
      <xdr:rowOff>95250</xdr:rowOff>
    </xdr:to>
    <xdr:cxnSp macro="">
      <xdr:nvCxnSpPr>
        <xdr:cNvPr id="9" name="Connecteur droit 8">
          <a:extLst>
            <a:ext uri="{FF2B5EF4-FFF2-40B4-BE49-F238E27FC236}">
              <a16:creationId xmlns:a16="http://schemas.microsoft.com/office/drawing/2014/main" id="{00855B22-B3A0-46E8-84C0-A3D773FE5450}"/>
            </a:ext>
          </a:extLst>
        </xdr:cNvPr>
        <xdr:cNvCxnSpPr/>
      </xdr:nvCxnSpPr>
      <xdr:spPr>
        <a:xfrm>
          <a:off x="2266950" y="581025"/>
          <a:ext cx="9525" cy="2524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7226</xdr:colOff>
      <xdr:row>3</xdr:row>
      <xdr:rowOff>121198</xdr:rowOff>
    </xdr:from>
    <xdr:to>
      <xdr:col>5</xdr:col>
      <xdr:colOff>16751</xdr:colOff>
      <xdr:row>17</xdr:row>
      <xdr:rowOff>121198</xdr:rowOff>
    </xdr:to>
    <xdr:cxnSp macro="">
      <xdr:nvCxnSpPr>
        <xdr:cNvPr id="10" name="Connecteur droit 9">
          <a:extLst>
            <a:ext uri="{FF2B5EF4-FFF2-40B4-BE49-F238E27FC236}">
              <a16:creationId xmlns:a16="http://schemas.microsoft.com/office/drawing/2014/main" id="{4832C994-B997-4186-8F67-CE17A4EA6BF9}"/>
            </a:ext>
          </a:extLst>
        </xdr:cNvPr>
        <xdr:cNvCxnSpPr/>
      </xdr:nvCxnSpPr>
      <xdr:spPr>
        <a:xfrm>
          <a:off x="3482209" y="613870"/>
          <a:ext cx="9525" cy="25356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415925</xdr:colOff>
      <xdr:row>1</xdr:row>
      <xdr:rowOff>6350</xdr:rowOff>
    </xdr:from>
    <xdr:to>
      <xdr:col>12</xdr:col>
      <xdr:colOff>758825</xdr:colOff>
      <xdr:row>8</xdr:row>
      <xdr:rowOff>22225</xdr:rowOff>
    </xdr:to>
    <xdr:sp macro="" textlink="">
      <xdr:nvSpPr>
        <xdr:cNvPr id="2" name="ZoneTexte 1">
          <a:extLst>
            <a:ext uri="{FF2B5EF4-FFF2-40B4-BE49-F238E27FC236}">
              <a16:creationId xmlns:a16="http://schemas.microsoft.com/office/drawing/2014/main" id="{DDEB84F5-2770-4993-B98E-2004BDE68698}"/>
            </a:ext>
          </a:extLst>
        </xdr:cNvPr>
        <xdr:cNvSpPr txBox="1"/>
      </xdr:nvSpPr>
      <xdr:spPr>
        <a:xfrm>
          <a:off x="5324475" y="174625"/>
          <a:ext cx="4914900" cy="1460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ysClr val="windowText" lastClr="000000"/>
              </a:solidFill>
              <a:latin typeface="+mn-lt"/>
              <a:ea typeface="+mn-ea"/>
              <a:cs typeface="+mn-cs"/>
            </a:rPr>
            <a:t>Pour les sections européennes, l’obtention du diplôme n’est pas conditionnée par la validation de la mention européenne, et inversement. 9,7 % des candidats se présentent au baccalauréat dans le cadre des sections européennes (13,7 % dans la voie générale). Lors de la session 2025, 96,2 % des bacheliers généraux en section européenne ont validé la mention européenne. Cette proportion est de 90,4 % pour le baccalauréat technologique et de 57,9 % pour le baccalauréat professionnel. En 2025, le taux de réussite à l'examen est de 97,8 %, avec un taux de mention de 87,8 % parmi les admis.</a:t>
          </a:r>
        </a:p>
      </xdr:txBody>
    </xdr:sp>
    <xdr:clientData/>
  </xdr:twoCellAnchor>
  <xdr:twoCellAnchor>
    <xdr:from>
      <xdr:col>6</xdr:col>
      <xdr:colOff>422274</xdr:colOff>
      <xdr:row>8</xdr:row>
      <xdr:rowOff>92074</xdr:rowOff>
    </xdr:from>
    <xdr:to>
      <xdr:col>14</xdr:col>
      <xdr:colOff>0</xdr:colOff>
      <xdr:row>15</xdr:row>
      <xdr:rowOff>152400</xdr:rowOff>
    </xdr:to>
    <xdr:sp macro="" textlink="">
      <xdr:nvSpPr>
        <xdr:cNvPr id="3" name="ZoneTexte 2">
          <a:extLst>
            <a:ext uri="{FF2B5EF4-FFF2-40B4-BE49-F238E27FC236}">
              <a16:creationId xmlns:a16="http://schemas.microsoft.com/office/drawing/2014/main" id="{7234370E-8C42-4E8F-8859-C30006693CBE}"/>
            </a:ext>
          </a:extLst>
        </xdr:cNvPr>
        <xdr:cNvSpPr txBox="1"/>
      </xdr:nvSpPr>
      <xdr:spPr>
        <a:xfrm>
          <a:off x="5565774" y="1654174"/>
          <a:ext cx="5981701" cy="1311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Les candidats à l’Abibac passent en allemand les épreuves spécifiques comptant à la fois pour le baccalauréat et l’Abitur allemand. Le taux de réussite est de 100,0 % en 2025. Si les élèves passent l’ensemble des épreuves avec succès, ils se voient remettre, outre le diplôme du baccalauréat, une attestation de succès à l’Abitur, délivrée par les autorités compétentes du Land de leur établissement partenaire. Les élèves de l'académie ont également la possibilité de suivre la section bachibac qui permet la délivrance simultanée du baccalauréat français et du bachillerato espagnol. En 2025 les 10 candidats qui se sont présentés ont obtenu leur diplôme.</a:t>
          </a:r>
        </a:p>
      </xdr:txBody>
    </xdr:sp>
    <xdr:clientData/>
  </xdr:twoCellAnchor>
  <xdr:twoCellAnchor>
    <xdr:from>
      <xdr:col>6</xdr:col>
      <xdr:colOff>415925</xdr:colOff>
      <xdr:row>16</xdr:row>
      <xdr:rowOff>6350</xdr:rowOff>
    </xdr:from>
    <xdr:to>
      <xdr:col>12</xdr:col>
      <xdr:colOff>742950</xdr:colOff>
      <xdr:row>21</xdr:row>
      <xdr:rowOff>6350</xdr:rowOff>
    </xdr:to>
    <xdr:sp macro="" textlink="">
      <xdr:nvSpPr>
        <xdr:cNvPr id="4" name="ZoneTexte 3">
          <a:extLst>
            <a:ext uri="{FF2B5EF4-FFF2-40B4-BE49-F238E27FC236}">
              <a16:creationId xmlns:a16="http://schemas.microsoft.com/office/drawing/2014/main" id="{EB32D562-3ED1-484B-A963-930C1F288BD7}"/>
            </a:ext>
          </a:extLst>
        </xdr:cNvPr>
        <xdr:cNvSpPr txBox="1"/>
      </xdr:nvSpPr>
      <xdr:spPr>
        <a:xfrm>
          <a:off x="5324475" y="3082925"/>
          <a:ext cx="4899025"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rtl="0"/>
          <a:r>
            <a:rPr lang="fr-FR" sz="1100" b="0" i="0" u="none" strike="noStrike" baseline="0">
              <a:solidFill>
                <a:schemeClr val="dk1"/>
              </a:solidFill>
              <a:latin typeface="+mn-lt"/>
              <a:ea typeface="+mn-ea"/>
              <a:cs typeface="+mn-cs"/>
            </a:rPr>
            <a:t>Depuis la rentrée 2014, dans la voie professionnelle, le dispositif Azubi-bacpro permet aux élèves et apprentis français et allemand d’obtenir, en plus du diplôme de leur pays d’origine, une attestation de compétences linguistiques liées à des situations de communication professionnelle, reconnue de l’autre côté de la frontière. En 2024, 42 élèves de terminale suivant ce dispositif ont obtenu cette attestation de compétences.</a:t>
          </a:r>
        </a:p>
      </xdr:txBody>
    </xdr:sp>
    <xdr:clientData/>
  </xdr:twoCellAnchor>
  <xdr:twoCellAnchor>
    <xdr:from>
      <xdr:col>6</xdr:col>
      <xdr:colOff>403225</xdr:colOff>
      <xdr:row>21</xdr:row>
      <xdr:rowOff>69850</xdr:rowOff>
    </xdr:from>
    <xdr:to>
      <xdr:col>12</xdr:col>
      <xdr:colOff>682625</xdr:colOff>
      <xdr:row>28</xdr:row>
      <xdr:rowOff>44450</xdr:rowOff>
    </xdr:to>
    <xdr:sp macro="" textlink="">
      <xdr:nvSpPr>
        <xdr:cNvPr id="5" name="ZoneTexte 4">
          <a:extLst>
            <a:ext uri="{FF2B5EF4-FFF2-40B4-BE49-F238E27FC236}">
              <a16:creationId xmlns:a16="http://schemas.microsoft.com/office/drawing/2014/main" id="{A40D5184-25A2-4CCB-9B01-DF40ADDEAF5D}"/>
            </a:ext>
          </a:extLst>
        </xdr:cNvPr>
        <xdr:cNvSpPr txBox="1"/>
      </xdr:nvSpPr>
      <xdr:spPr>
        <a:xfrm>
          <a:off x="5546725" y="4184650"/>
          <a:ext cx="5080000" cy="12255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ysClr val="windowText" lastClr="000000"/>
              </a:solidFill>
              <a:latin typeface="+mn-lt"/>
              <a:ea typeface="+mn-ea"/>
              <a:cs typeface="+mn-cs"/>
            </a:rPr>
            <a:t>Les candidats des sections internationales représentent 2,4 % des présents au baccalauréat général. Leur taux de réussite atteint 100,0 % en 2025. La mention option internationale est automatiquement attribuée aux candidats admis. Dans l'académie elle existe dans sept langues : anglais (50,8 % des présents), allemand (16,1 %), italien (12,0 %), espagnol (7,9 %), </a:t>
          </a:r>
          <a:r>
            <a:rPr lang="fr-FR" sz="1100" b="0" i="0" baseline="0">
              <a:solidFill>
                <a:sysClr val="windowText" lastClr="000000"/>
              </a:solidFill>
              <a:effectLst/>
              <a:latin typeface="+mn-lt"/>
              <a:ea typeface="+mn-ea"/>
              <a:cs typeface="+mn-cs"/>
            </a:rPr>
            <a:t>russe (7,4 %), </a:t>
          </a:r>
          <a:r>
            <a:rPr lang="fr-FR" sz="1100" b="0" i="0" u="none" strike="noStrike" baseline="0">
              <a:solidFill>
                <a:sysClr val="windowText" lastClr="000000"/>
              </a:solidFill>
              <a:effectLst/>
              <a:latin typeface="+mn-lt"/>
              <a:ea typeface="+mn-ea"/>
              <a:cs typeface="+mn-cs"/>
            </a:rPr>
            <a:t>le</a:t>
          </a:r>
          <a:r>
            <a:rPr lang="fr-FR" sz="1100" b="0" i="0" u="none" strike="noStrike" baseline="0">
              <a:solidFill>
                <a:sysClr val="windowText" lastClr="000000"/>
              </a:solidFill>
              <a:latin typeface="+mn-lt"/>
              <a:ea typeface="+mn-ea"/>
              <a:cs typeface="+mn-cs"/>
            </a:rPr>
            <a:t> polonais (5,0 %) et le portugais (0,8 %).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31749</xdr:colOff>
      <xdr:row>21</xdr:row>
      <xdr:rowOff>114300</xdr:rowOff>
    </xdr:from>
    <xdr:to>
      <xdr:col>7</xdr:col>
      <xdr:colOff>3175</xdr:colOff>
      <xdr:row>31</xdr:row>
      <xdr:rowOff>88900</xdr:rowOff>
    </xdr:to>
    <xdr:sp macro="" textlink="">
      <xdr:nvSpPr>
        <xdr:cNvPr id="3" name="ZoneTexte 2">
          <a:extLst>
            <a:ext uri="{FF2B5EF4-FFF2-40B4-BE49-F238E27FC236}">
              <a16:creationId xmlns:a16="http://schemas.microsoft.com/office/drawing/2014/main" id="{529A2681-E920-44E3-9B7C-2D64566CAEB5}"/>
            </a:ext>
          </a:extLst>
        </xdr:cNvPr>
        <xdr:cNvSpPr txBox="1"/>
      </xdr:nvSpPr>
      <xdr:spPr>
        <a:xfrm>
          <a:off x="31749" y="3657600"/>
          <a:ext cx="5305426" cy="16256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ysClr val="windowText" lastClr="000000"/>
              </a:solidFill>
              <a:latin typeface="+mn-lt"/>
              <a:ea typeface="+mn-ea"/>
              <a:cs typeface="+mn-cs"/>
            </a:rPr>
            <a:t>Uniquement inscrits au baccalauréat professionnel, les apprentis représentent 20,9 % des présents de cette voie en Alsace (14,6 % en France). Ils obtiennent plus souvent leur diplôme que les scolaires dans l’académie (87,9 % contre 83,7 %) tout comme au niveau national (86,4 % contre 83,8 %). Cette meilleure réussite des apprentis s'observe dans les deux domaines. </a:t>
          </a:r>
          <a:br>
            <a:rPr lang="fr-FR" sz="1100" b="0" i="0" u="none" strike="noStrike" baseline="0">
              <a:solidFill>
                <a:sysClr val="windowText" lastClr="000000"/>
              </a:solidFill>
              <a:latin typeface="+mn-lt"/>
              <a:ea typeface="+mn-ea"/>
              <a:cs typeface="+mn-cs"/>
            </a:rPr>
          </a:br>
          <a:r>
            <a:rPr lang="fr-FR" sz="1100" b="0" i="0" u="none" strike="noStrike" baseline="0">
              <a:solidFill>
                <a:sysClr val="windowText" lastClr="000000"/>
              </a:solidFill>
              <a:latin typeface="+mn-lt"/>
              <a:ea typeface="+mn-ea"/>
              <a:cs typeface="+mn-cs"/>
            </a:rPr>
            <a:t>En production, les apprentis réussissent davantage en Alsace (87,9 % contre 80,2 %) et en France (87,3 % contre 81,8 %). Dans le domaine des services, les apprentis ont également de meilleurs résultats en Alsace (87,7 % contre 85,9 %), tandis qu’au niveau national, les  scolaires obtiennent de meilleurs taux (85,3 % contre 83,9 %).</a:t>
          </a:r>
        </a:p>
      </xdr:txBody>
    </xdr:sp>
    <xdr:clientData/>
  </xdr:twoCellAnchor>
  <xdr:twoCellAnchor>
    <xdr:from>
      <xdr:col>0</xdr:col>
      <xdr:colOff>0</xdr:colOff>
      <xdr:row>4</xdr:row>
      <xdr:rowOff>14287</xdr:rowOff>
    </xdr:from>
    <xdr:to>
      <xdr:col>6</xdr:col>
      <xdr:colOff>0</xdr:colOff>
      <xdr:row>20</xdr:row>
      <xdr:rowOff>109537</xdr:rowOff>
    </xdr:to>
    <xdr:graphicFrame macro="">
      <xdr:nvGraphicFramePr>
        <xdr:cNvPr id="2" name="Graphique 1">
          <a:extLst>
            <a:ext uri="{FF2B5EF4-FFF2-40B4-BE49-F238E27FC236}">
              <a16:creationId xmlns:a16="http://schemas.microsoft.com/office/drawing/2014/main" id="{43F810B9-D09F-4A30-92CB-3C66B9E66B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285750</xdr:colOff>
      <xdr:row>4</xdr:row>
      <xdr:rowOff>42862</xdr:rowOff>
    </xdr:from>
    <xdr:to>
      <xdr:col>11</xdr:col>
      <xdr:colOff>200025</xdr:colOff>
      <xdr:row>20</xdr:row>
      <xdr:rowOff>138112</xdr:rowOff>
    </xdr:to>
    <xdr:graphicFrame macro="">
      <xdr:nvGraphicFramePr>
        <xdr:cNvPr id="5" name="Graphique 4">
          <a:extLst>
            <a:ext uri="{FF2B5EF4-FFF2-40B4-BE49-F238E27FC236}">
              <a16:creationId xmlns:a16="http://schemas.microsoft.com/office/drawing/2014/main" id="{15BEDDCC-6267-4811-A5AE-D14BAD9A7F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73024</xdr:colOff>
      <xdr:row>0</xdr:row>
      <xdr:rowOff>130175</xdr:rowOff>
    </xdr:from>
    <xdr:to>
      <xdr:col>6</xdr:col>
      <xdr:colOff>66675</xdr:colOff>
      <xdr:row>12</xdr:row>
      <xdr:rowOff>57150</xdr:rowOff>
    </xdr:to>
    <xdr:sp macro="" textlink="">
      <xdr:nvSpPr>
        <xdr:cNvPr id="2" name="ZoneTexte 1">
          <a:extLst>
            <a:ext uri="{FF2B5EF4-FFF2-40B4-BE49-F238E27FC236}">
              <a16:creationId xmlns:a16="http://schemas.microsoft.com/office/drawing/2014/main" id="{7C84A70A-5F58-4A54-9FF9-1001FA82D894}"/>
            </a:ext>
          </a:extLst>
        </xdr:cNvPr>
        <xdr:cNvSpPr txBox="1"/>
      </xdr:nvSpPr>
      <xdr:spPr>
        <a:xfrm>
          <a:off x="73024" y="130175"/>
          <a:ext cx="4565651" cy="187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Les séries</a:t>
          </a:r>
        </a:p>
        <a:p>
          <a:r>
            <a:rPr lang="fr-FR" sz="1100" b="1" i="0" u="none" strike="noStrike" baseline="0">
              <a:solidFill>
                <a:schemeClr val="dk1"/>
              </a:solidFill>
              <a:latin typeface="+mn-lt"/>
              <a:ea typeface="+mn-ea"/>
              <a:cs typeface="+mn-cs"/>
            </a:rPr>
            <a:t>Baccalauréat technologique</a:t>
          </a:r>
        </a:p>
        <a:p>
          <a:r>
            <a:rPr lang="fr-FR" sz="1100" b="1" i="0" u="none" strike="noStrike" baseline="0">
              <a:solidFill>
                <a:schemeClr val="dk1"/>
              </a:solidFill>
              <a:latin typeface="+mn-lt"/>
              <a:ea typeface="+mn-ea"/>
              <a:cs typeface="+mn-cs"/>
            </a:rPr>
            <a:t>STMG : </a:t>
          </a:r>
          <a:r>
            <a:rPr lang="fr-FR" sz="1100" b="0" i="0" u="none" strike="noStrike" baseline="0">
              <a:solidFill>
                <a:schemeClr val="dk1"/>
              </a:solidFill>
              <a:latin typeface="+mn-lt"/>
              <a:ea typeface="+mn-ea"/>
              <a:cs typeface="+mn-cs"/>
            </a:rPr>
            <a:t>Sciences et technologies du management et de la gestion</a:t>
          </a:r>
        </a:p>
        <a:p>
          <a:r>
            <a:rPr lang="fr-FR" sz="1100" b="1" i="0" u="none" strike="noStrike" baseline="0">
              <a:solidFill>
                <a:schemeClr val="dk1"/>
              </a:solidFill>
              <a:latin typeface="+mn-lt"/>
              <a:ea typeface="+mn-ea"/>
              <a:cs typeface="+mn-cs"/>
            </a:rPr>
            <a:t>STAV : </a:t>
          </a:r>
          <a:r>
            <a:rPr lang="fr-FR" sz="1100" b="0" i="0" u="none" strike="noStrike" baseline="0">
              <a:solidFill>
                <a:schemeClr val="dk1"/>
              </a:solidFill>
              <a:latin typeface="+mn-lt"/>
              <a:ea typeface="+mn-ea"/>
              <a:cs typeface="+mn-cs"/>
            </a:rPr>
            <a:t>Sciences et technologies de l’agronomie et du vivant</a:t>
          </a:r>
        </a:p>
        <a:p>
          <a:r>
            <a:rPr lang="fr-FR" sz="1100" b="1" i="0" u="none" strike="noStrike" baseline="0">
              <a:solidFill>
                <a:schemeClr val="dk1"/>
              </a:solidFill>
              <a:latin typeface="+mn-lt"/>
              <a:ea typeface="+mn-ea"/>
              <a:cs typeface="+mn-cs"/>
            </a:rPr>
            <a:t>STD2A : </a:t>
          </a:r>
          <a:r>
            <a:rPr lang="fr-FR" sz="1100" b="0" i="0" u="none" strike="noStrike" baseline="0">
              <a:solidFill>
                <a:schemeClr val="dk1"/>
              </a:solidFill>
              <a:latin typeface="+mn-lt"/>
              <a:ea typeface="+mn-ea"/>
              <a:cs typeface="+mn-cs"/>
            </a:rPr>
            <a:t>Sciences et technologies du design et des arts appliqués</a:t>
          </a:r>
        </a:p>
        <a:p>
          <a:r>
            <a:rPr lang="fr-FR" sz="1100" b="1" i="0" u="none" strike="noStrike" baseline="0">
              <a:solidFill>
                <a:schemeClr val="dk1"/>
              </a:solidFill>
              <a:latin typeface="+mn-lt"/>
              <a:ea typeface="+mn-ea"/>
              <a:cs typeface="+mn-cs"/>
            </a:rPr>
            <a:t>STI2D : </a:t>
          </a:r>
          <a:r>
            <a:rPr lang="fr-FR" sz="1100" b="0" i="0" u="none" strike="noStrike" baseline="0">
              <a:solidFill>
                <a:schemeClr val="dk1"/>
              </a:solidFill>
              <a:latin typeface="+mn-lt"/>
              <a:ea typeface="+mn-ea"/>
              <a:cs typeface="+mn-cs"/>
            </a:rPr>
            <a:t>Sciences et technologies de l’industrie et du développement durable</a:t>
          </a:r>
        </a:p>
        <a:p>
          <a:r>
            <a:rPr lang="fr-FR" sz="1100" b="1" i="0" u="none" strike="noStrike" baseline="0">
              <a:solidFill>
                <a:schemeClr val="dk1"/>
              </a:solidFill>
              <a:latin typeface="+mn-lt"/>
              <a:ea typeface="+mn-ea"/>
              <a:cs typeface="+mn-cs"/>
            </a:rPr>
            <a:t>ST2S : </a:t>
          </a:r>
          <a:r>
            <a:rPr lang="fr-FR" sz="1100" b="0" i="0" u="none" strike="noStrike" baseline="0">
              <a:solidFill>
                <a:schemeClr val="dk1"/>
              </a:solidFill>
              <a:latin typeface="+mn-lt"/>
              <a:ea typeface="+mn-ea"/>
              <a:cs typeface="+mn-cs"/>
            </a:rPr>
            <a:t>Sciences et technologies de la santé et du social</a:t>
          </a:r>
        </a:p>
        <a:p>
          <a:r>
            <a:rPr lang="fr-FR" sz="1100" b="1" i="0" u="none" strike="noStrike" baseline="0">
              <a:solidFill>
                <a:schemeClr val="dk1"/>
              </a:solidFill>
              <a:latin typeface="+mn-lt"/>
              <a:ea typeface="+mn-ea"/>
              <a:cs typeface="+mn-cs"/>
            </a:rPr>
            <a:t>STL : </a:t>
          </a:r>
          <a:r>
            <a:rPr lang="fr-FR" sz="1100" b="0" i="0" u="none" strike="noStrike" baseline="0">
              <a:solidFill>
                <a:schemeClr val="dk1"/>
              </a:solidFill>
              <a:latin typeface="+mn-lt"/>
              <a:ea typeface="+mn-ea"/>
              <a:cs typeface="+mn-cs"/>
            </a:rPr>
            <a:t>Sciences et technologies de laboratoire</a:t>
          </a:r>
        </a:p>
        <a:p>
          <a:r>
            <a:rPr lang="fr-FR" sz="1100" b="1" i="0" u="none" strike="noStrike" baseline="0">
              <a:solidFill>
                <a:schemeClr val="dk1"/>
              </a:solidFill>
              <a:latin typeface="+mn-lt"/>
              <a:ea typeface="+mn-ea"/>
              <a:cs typeface="+mn-cs"/>
            </a:rPr>
            <a:t>STHR : </a:t>
          </a:r>
          <a:r>
            <a:rPr lang="fr-FR" sz="1100" b="0" i="0" u="none" strike="noStrike" baseline="0">
              <a:solidFill>
                <a:schemeClr val="dk1"/>
              </a:solidFill>
              <a:latin typeface="+mn-lt"/>
              <a:ea typeface="+mn-ea"/>
              <a:cs typeface="+mn-cs"/>
            </a:rPr>
            <a:t>Sciences et technologies de l’hôtellerie et de la restauration</a:t>
          </a:r>
        </a:p>
        <a:p>
          <a:r>
            <a:rPr lang="fr-FR" sz="1100" b="1" i="0" u="none" strike="noStrike" baseline="0">
              <a:solidFill>
                <a:schemeClr val="dk1"/>
              </a:solidFill>
              <a:latin typeface="+mn-lt"/>
              <a:ea typeface="+mn-ea"/>
              <a:cs typeface="+mn-cs"/>
            </a:rPr>
            <a:t>S2TMD</a:t>
          </a:r>
          <a:r>
            <a:rPr lang="fr-FR" sz="1100" b="0" i="0" u="none" strike="noStrike" baseline="0">
              <a:solidFill>
                <a:schemeClr val="dk1"/>
              </a:solidFill>
              <a:latin typeface="+mn-lt"/>
              <a:ea typeface="+mn-ea"/>
              <a:cs typeface="+mn-cs"/>
            </a:rPr>
            <a:t> :  Sciences et techniques du théâtre, de la musique et de la danse</a:t>
          </a:r>
        </a:p>
        <a:p>
          <a:endParaRPr lang="fr-FR" sz="1100"/>
        </a:p>
      </xdr:txBody>
    </xdr:sp>
    <xdr:clientData/>
  </xdr:twoCellAnchor>
  <xdr:twoCellAnchor>
    <xdr:from>
      <xdr:col>0</xdr:col>
      <xdr:colOff>41275</xdr:colOff>
      <xdr:row>14</xdr:row>
      <xdr:rowOff>104775</xdr:rowOff>
    </xdr:from>
    <xdr:to>
      <xdr:col>6</xdr:col>
      <xdr:colOff>47625</xdr:colOff>
      <xdr:row>21</xdr:row>
      <xdr:rowOff>111125</xdr:rowOff>
    </xdr:to>
    <xdr:sp macro="" textlink="">
      <xdr:nvSpPr>
        <xdr:cNvPr id="3" name="ZoneTexte 2">
          <a:extLst>
            <a:ext uri="{FF2B5EF4-FFF2-40B4-BE49-F238E27FC236}">
              <a16:creationId xmlns:a16="http://schemas.microsoft.com/office/drawing/2014/main" id="{7DF1BCDF-8B76-49CE-A5F8-6C9D74B135FD}"/>
            </a:ext>
          </a:extLst>
        </xdr:cNvPr>
        <xdr:cNvSpPr txBox="1"/>
      </xdr:nvSpPr>
      <xdr:spPr>
        <a:xfrm>
          <a:off x="41275" y="2371725"/>
          <a:ext cx="4578350" cy="1139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Sources</a:t>
          </a:r>
        </a:p>
        <a:p>
          <a:pPr rtl="0"/>
          <a:r>
            <a:rPr lang="fr-FR" sz="1100" b="0" i="0" u="none" strike="noStrike" baseline="0">
              <a:solidFill>
                <a:schemeClr val="dk1"/>
              </a:solidFill>
              <a:latin typeface="+mn-lt"/>
              <a:ea typeface="+mn-ea"/>
              <a:cs typeface="+mn-cs"/>
            </a:rPr>
            <a:t>Les données sont issues de l'application Cyclades, utilisée par le ministère de l’Éducation nationale </a:t>
          </a:r>
          <a:r>
            <a:rPr lang="fr-FR" sz="1100" b="0" i="0" u="none" strike="dblStrike" baseline="0">
              <a:solidFill>
                <a:schemeClr val="dk1"/>
              </a:solidFill>
              <a:latin typeface="+mn-lt"/>
              <a:ea typeface="+mn-ea"/>
              <a:cs typeface="+mn-cs"/>
            </a:rPr>
            <a:t>et de la Jeunesse</a:t>
          </a:r>
          <a:r>
            <a:rPr lang="fr-FR" sz="1100" b="0" i="0" u="none" strike="noStrike" baseline="0">
              <a:solidFill>
                <a:schemeClr val="dk1"/>
              </a:solidFill>
              <a:latin typeface="+mn-lt"/>
              <a:ea typeface="+mn-ea"/>
              <a:cs typeface="+mn-cs"/>
            </a:rPr>
            <a:t> pour la gestion des baccalauréats relevant de sa tutelle, et du système Safran, utilisé par le ministère de l’Agriculture</a:t>
          </a:r>
          <a:r>
            <a:rPr lang="fr-FR" sz="1100" b="0" i="0" u="none" strike="noStrike" baseline="0">
              <a:solidFill>
                <a:sysClr val="windowText" lastClr="000000"/>
              </a:solidFill>
              <a:latin typeface="+mn-lt"/>
              <a:ea typeface="+mn-ea"/>
              <a:cs typeface="+mn-cs"/>
            </a:rPr>
            <a:t>, de l'Agro-alimentaire et de la Souveraineté Alimentaire pour la gestion de ses candidats.</a:t>
          </a:r>
        </a:p>
      </xdr:txBody>
    </xdr:sp>
    <xdr:clientData/>
  </xdr:twoCellAnchor>
  <xdr:twoCellAnchor>
    <xdr:from>
      <xdr:col>0</xdr:col>
      <xdr:colOff>79375</xdr:colOff>
      <xdr:row>22</xdr:row>
      <xdr:rowOff>152401</xdr:rowOff>
    </xdr:from>
    <xdr:to>
      <xdr:col>6</xdr:col>
      <xdr:colOff>79375</xdr:colOff>
      <xdr:row>41</xdr:row>
      <xdr:rowOff>76200</xdr:rowOff>
    </xdr:to>
    <xdr:sp macro="" textlink="">
      <xdr:nvSpPr>
        <xdr:cNvPr id="4" name="ZoneTexte 3">
          <a:extLst>
            <a:ext uri="{FF2B5EF4-FFF2-40B4-BE49-F238E27FC236}">
              <a16:creationId xmlns:a16="http://schemas.microsoft.com/office/drawing/2014/main" id="{47EAEE1F-E651-4C80-AE5B-37AA80590378}"/>
            </a:ext>
          </a:extLst>
        </xdr:cNvPr>
        <xdr:cNvSpPr txBox="1"/>
      </xdr:nvSpPr>
      <xdr:spPr>
        <a:xfrm>
          <a:off x="79375" y="3714751"/>
          <a:ext cx="4572000" cy="3000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Définitions</a:t>
          </a:r>
        </a:p>
        <a:p>
          <a:pPr rtl="0"/>
          <a:r>
            <a:rPr lang="fr-FR" sz="1100" b="1" i="0" u="none" strike="noStrike" baseline="0">
              <a:solidFill>
                <a:schemeClr val="dk1"/>
              </a:solidFill>
              <a:latin typeface="+mn-lt"/>
              <a:ea typeface="+mn-ea"/>
              <a:cs typeface="+mn-cs"/>
            </a:rPr>
            <a:t>Taux de réussite</a:t>
          </a:r>
          <a:r>
            <a:rPr lang="fr-FR" sz="1100" b="0" i="0" u="none" strike="noStrike" baseline="0">
              <a:solidFill>
                <a:schemeClr val="dk1"/>
              </a:solidFill>
              <a:latin typeface="+mn-lt"/>
              <a:ea typeface="+mn-ea"/>
              <a:cs typeface="+mn-cs"/>
            </a:rPr>
            <a:t> : rapport du nombre d’admis au nombre de candidats présents. On considère comme présent un candidat ayant participé au moins à une épreuve.</a:t>
          </a:r>
        </a:p>
        <a:p>
          <a:pPr rtl="0"/>
          <a:endParaRPr lang="fr-FR" sz="1100" b="1" i="0" u="none" strike="noStrike" baseline="0">
            <a:solidFill>
              <a:schemeClr val="dk1"/>
            </a:solidFill>
            <a:latin typeface="+mn-lt"/>
            <a:ea typeface="+mn-ea"/>
            <a:cs typeface="+mn-cs"/>
          </a:endParaRPr>
        </a:p>
        <a:p>
          <a:pPr rtl="0"/>
          <a:r>
            <a:rPr lang="fr-FR" sz="1100" b="1" i="0" u="none" strike="noStrike" baseline="0">
              <a:solidFill>
                <a:schemeClr val="dk1"/>
              </a:solidFill>
              <a:latin typeface="+mn-lt"/>
              <a:ea typeface="+mn-ea"/>
              <a:cs typeface="+mn-cs"/>
            </a:rPr>
            <a:t>L’origine sociale</a:t>
          </a:r>
          <a:r>
            <a:rPr lang="fr-FR" sz="1100" b="0" i="0" u="none" strike="noStrike" baseline="0">
              <a:solidFill>
                <a:schemeClr val="dk1"/>
              </a:solidFill>
              <a:latin typeface="+mn-lt"/>
              <a:ea typeface="+mn-ea"/>
              <a:cs typeface="+mn-cs"/>
            </a:rPr>
            <a:t> est déterminée à partir des professions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et des catégories socioprofessionnelles :</a:t>
          </a:r>
        </a:p>
        <a:p>
          <a:pPr rtl="0"/>
          <a:r>
            <a:rPr lang="fr-FR" sz="1100" b="1" i="0" u="none" strike="noStrike" baseline="0">
              <a:solidFill>
                <a:schemeClr val="dk1"/>
              </a:solidFill>
              <a:latin typeface="+mn-lt"/>
              <a:ea typeface="+mn-ea"/>
              <a:cs typeface="+mn-cs"/>
            </a:rPr>
            <a:t>Favorisée :</a:t>
          </a:r>
          <a:r>
            <a:rPr lang="fr-FR" sz="1100" b="0" i="0" u="none" strike="noStrike" baseline="0">
              <a:solidFill>
                <a:schemeClr val="dk1"/>
              </a:solidFill>
              <a:latin typeface="+mn-lt"/>
              <a:ea typeface="+mn-ea"/>
              <a:cs typeface="+mn-cs"/>
            </a:rPr>
            <a:t> chefs d’entreprise de dix salariés et plus, cadres et professions intellectuelles supérieures,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professeurs des écoles</a:t>
          </a:r>
        </a:p>
        <a:p>
          <a:pPr rtl="0"/>
          <a:r>
            <a:rPr lang="fr-FR" sz="1100" b="1" i="0" u="none" strike="noStrike" baseline="0">
              <a:solidFill>
                <a:schemeClr val="dk1"/>
              </a:solidFill>
              <a:latin typeface="+mn-lt"/>
              <a:ea typeface="+mn-ea"/>
              <a:cs typeface="+mn-cs"/>
            </a:rPr>
            <a:t>Plutôt favorisée :</a:t>
          </a:r>
          <a:r>
            <a:rPr lang="fr-FR" sz="1100" b="0" i="0" u="none" strike="noStrike" baseline="0">
              <a:solidFill>
                <a:schemeClr val="dk1"/>
              </a:solidFill>
              <a:latin typeface="+mn-lt"/>
              <a:ea typeface="+mn-ea"/>
              <a:cs typeface="+mn-cs"/>
            </a:rPr>
            <a:t> professions intermédiaires, retraités cadres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et des professions intermédiaires</a:t>
          </a:r>
        </a:p>
        <a:p>
          <a:pPr rtl="0"/>
          <a:r>
            <a:rPr lang="fr-FR" sz="1100" b="1" i="0" u="none" strike="noStrike" baseline="0">
              <a:solidFill>
                <a:schemeClr val="dk1"/>
              </a:solidFill>
              <a:latin typeface="+mn-lt"/>
              <a:ea typeface="+mn-ea"/>
              <a:cs typeface="+mn-cs"/>
            </a:rPr>
            <a:t>Moyenne :</a:t>
          </a:r>
          <a:r>
            <a:rPr lang="fr-FR" sz="1100" b="0" i="0" u="none" strike="noStrike" baseline="0">
              <a:solidFill>
                <a:schemeClr val="dk1"/>
              </a:solidFill>
              <a:latin typeface="+mn-lt"/>
              <a:ea typeface="+mn-ea"/>
              <a:cs typeface="+mn-cs"/>
            </a:rPr>
            <a:t> agriculteurs exploitants, artisans et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commerçants, employés</a:t>
          </a:r>
        </a:p>
        <a:p>
          <a:pPr rtl="0"/>
          <a:r>
            <a:rPr lang="fr-FR" sz="1100" b="1" i="0" u="none" strike="noStrike" baseline="0">
              <a:solidFill>
                <a:schemeClr val="dk1"/>
              </a:solidFill>
              <a:latin typeface="+mn-lt"/>
              <a:ea typeface="+mn-ea"/>
              <a:cs typeface="+mn-cs"/>
            </a:rPr>
            <a:t>Défavorisée :</a:t>
          </a:r>
          <a:r>
            <a:rPr lang="fr-FR" sz="1100" b="0" i="0" u="none" strike="noStrike" baseline="0">
              <a:solidFill>
                <a:schemeClr val="dk1"/>
              </a:solidFill>
              <a:latin typeface="+mn-lt"/>
              <a:ea typeface="+mn-ea"/>
              <a:cs typeface="+mn-cs"/>
            </a:rPr>
            <a:t> ouvriers, retraités ouvriers et employés, chômeurs et autres inactifs</a:t>
          </a:r>
          <a:endParaRPr lang="fr-FR" sz="1100" baseline="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cle/Documents/Mes%20Documents/DOSSIER%20RESULTATS%20DEFINITIFS%20BAC/session%202022/FICHIERS/BAC2022%20DONNE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o"/>
      <sheetName val="tab1"/>
    </sheetNames>
    <sheetDataSet>
      <sheetData sheetId="0"/>
      <sheetData sheetId="1">
        <row r="5">
          <cell r="N5" t="str">
            <v>BAC TECHNOLOGIQUE</v>
          </cell>
          <cell r="O5">
            <v>88.8</v>
          </cell>
          <cell r="P5">
            <v>91.7</v>
          </cell>
          <cell r="Q5">
            <v>93</v>
          </cell>
          <cell r="R5">
            <v>90.9</v>
          </cell>
          <cell r="S5">
            <v>90.9</v>
          </cell>
          <cell r="T5">
            <v>89.5</v>
          </cell>
          <cell r="U5">
            <v>89.9</v>
          </cell>
          <cell r="V5">
            <v>94.8</v>
          </cell>
          <cell r="W5">
            <v>93.4</v>
          </cell>
          <cell r="X5">
            <v>90.198123044838368</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CE94A-3D0B-4EC8-9B22-F28A533CD436}">
  <dimension ref="A1:A11"/>
  <sheetViews>
    <sheetView tabSelected="1" workbookViewId="0"/>
  </sheetViews>
  <sheetFormatPr baseColWidth="10" defaultColWidth="11.42578125" defaultRowHeight="15" x14ac:dyDescent="0.25"/>
  <cols>
    <col min="1" max="16384" width="11.42578125" style="30"/>
  </cols>
  <sheetData>
    <row r="1" spans="1:1" x14ac:dyDescent="0.25">
      <c r="A1" s="30" t="s">
        <v>101</v>
      </c>
    </row>
    <row r="2" spans="1:1" x14ac:dyDescent="0.25">
      <c r="A2" s="30" t="s">
        <v>119</v>
      </c>
    </row>
    <row r="3" spans="1:1" x14ac:dyDescent="0.25">
      <c r="A3" s="30" t="s">
        <v>109</v>
      </c>
    </row>
    <row r="4" spans="1:1" x14ac:dyDescent="0.25">
      <c r="A4" s="82"/>
    </row>
    <row r="6" spans="1:1" x14ac:dyDescent="0.25">
      <c r="A6" s="30" t="s">
        <v>102</v>
      </c>
    </row>
    <row r="7" spans="1:1" x14ac:dyDescent="0.25">
      <c r="A7" s="30" t="s">
        <v>103</v>
      </c>
    </row>
    <row r="8" spans="1:1" x14ac:dyDescent="0.25">
      <c r="A8" s="125" t="s">
        <v>104</v>
      </c>
    </row>
    <row r="9" spans="1:1" x14ac:dyDescent="0.25">
      <c r="A9" s="139" t="s">
        <v>120</v>
      </c>
    </row>
    <row r="10" spans="1:1" x14ac:dyDescent="0.25">
      <c r="A10" s="30" t="s">
        <v>107</v>
      </c>
    </row>
    <row r="11" spans="1:1" x14ac:dyDescent="0.25">
      <c r="A11" s="30" t="s">
        <v>108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D3D4-CFAA-40D3-A96A-CCA9CCB508D7}">
  <dimension ref="A1:T24"/>
  <sheetViews>
    <sheetView topLeftCell="A2" workbookViewId="0">
      <selection activeCell="A2" sqref="A2"/>
    </sheetView>
  </sheetViews>
  <sheetFormatPr baseColWidth="10" defaultColWidth="11.42578125" defaultRowHeight="12.75" x14ac:dyDescent="0.2"/>
  <cols>
    <col min="1" max="7" width="11.42578125" style="60"/>
    <col min="8" max="8" width="9.28515625" style="60" bestFit="1" customWidth="1"/>
    <col min="9" max="9" width="25.28515625" style="60" bestFit="1" customWidth="1"/>
    <col min="10" max="10" width="11" style="60" customWidth="1"/>
    <col min="11" max="11" width="12.85546875" style="60" customWidth="1"/>
    <col min="12" max="16384" width="11.42578125" style="60"/>
  </cols>
  <sheetData>
    <row r="1" spans="1:20" x14ac:dyDescent="0.2">
      <c r="A1" s="59" t="s">
        <v>45</v>
      </c>
      <c r="N1" s="76"/>
      <c r="O1" s="77"/>
      <c r="P1" s="77"/>
      <c r="Q1" s="77"/>
      <c r="R1" s="77"/>
      <c r="S1" s="77"/>
      <c r="T1" s="77"/>
    </row>
    <row r="2" spans="1:20" x14ac:dyDescent="0.2">
      <c r="A2" s="61" t="s">
        <v>46</v>
      </c>
    </row>
    <row r="3" spans="1:20" x14ac:dyDescent="0.2">
      <c r="P3" s="60" t="s">
        <v>2</v>
      </c>
      <c r="Q3" s="60" t="s">
        <v>3</v>
      </c>
      <c r="R3" s="60" t="s">
        <v>1</v>
      </c>
    </row>
    <row r="4" spans="1:20" x14ac:dyDescent="0.2">
      <c r="C4" s="58" t="s">
        <v>55</v>
      </c>
      <c r="I4" s="60" t="s">
        <v>5</v>
      </c>
      <c r="N4" s="178" t="s">
        <v>4</v>
      </c>
      <c r="O4" s="60" t="s">
        <v>47</v>
      </c>
      <c r="P4" s="140">
        <v>87.9</v>
      </c>
      <c r="Q4" s="140">
        <v>87.7</v>
      </c>
      <c r="R4" s="140">
        <v>87.8</v>
      </c>
    </row>
    <row r="5" spans="1:20" x14ac:dyDescent="0.2">
      <c r="N5" s="178"/>
      <c r="O5" s="60" t="s">
        <v>48</v>
      </c>
      <c r="P5" s="140">
        <v>80.2</v>
      </c>
      <c r="Q5" s="140">
        <v>85.9</v>
      </c>
      <c r="R5" s="140">
        <v>83.7</v>
      </c>
    </row>
    <row r="6" spans="1:20" x14ac:dyDescent="0.2">
      <c r="N6" s="78"/>
      <c r="P6" s="20"/>
      <c r="Q6" s="20"/>
      <c r="R6" s="20"/>
    </row>
    <row r="7" spans="1:20" x14ac:dyDescent="0.2">
      <c r="N7" s="78"/>
      <c r="P7" s="60" t="s">
        <v>2</v>
      </c>
      <c r="Q7" s="60" t="s">
        <v>3</v>
      </c>
      <c r="R7" s="60" t="s">
        <v>1</v>
      </c>
    </row>
    <row r="8" spans="1:20" x14ac:dyDescent="0.2">
      <c r="N8" s="178" t="s">
        <v>5</v>
      </c>
      <c r="O8" s="60" t="s">
        <v>47</v>
      </c>
      <c r="P8" s="140">
        <v>87.3</v>
      </c>
      <c r="Q8" s="140">
        <v>83.9</v>
      </c>
      <c r="R8" s="140">
        <v>86.4</v>
      </c>
    </row>
    <row r="9" spans="1:20" x14ac:dyDescent="0.2">
      <c r="N9" s="178"/>
      <c r="O9" s="60" t="s">
        <v>48</v>
      </c>
      <c r="P9" s="140">
        <v>81.8</v>
      </c>
      <c r="Q9" s="140">
        <v>85.3</v>
      </c>
      <c r="R9" s="140">
        <v>83.8</v>
      </c>
    </row>
    <row r="13" spans="1:20" ht="15" x14ac:dyDescent="0.25">
      <c r="M13" s="79"/>
      <c r="N13" s="177"/>
      <c r="O13" s="179"/>
    </row>
    <row r="14" spans="1:20" ht="15" x14ac:dyDescent="0.25">
      <c r="O14" s="177"/>
      <c r="P14" s="179"/>
      <c r="Q14" s="80"/>
    </row>
    <row r="15" spans="1:20" ht="15" x14ac:dyDescent="0.25">
      <c r="J15" s="177"/>
      <c r="K15" s="179"/>
      <c r="L15" s="80"/>
      <c r="O15" s="80"/>
      <c r="P15" s="80"/>
      <c r="R15" s="140"/>
      <c r="S15" s="140"/>
    </row>
    <row r="16" spans="1:20" x14ac:dyDescent="0.2">
      <c r="J16" s="80"/>
      <c r="K16" s="80"/>
      <c r="O16" s="20"/>
      <c r="P16" s="20"/>
      <c r="R16" s="140"/>
      <c r="S16" s="140"/>
    </row>
    <row r="17" spans="9:19" x14ac:dyDescent="0.2">
      <c r="J17" s="20"/>
      <c r="K17" s="20"/>
      <c r="N17" s="20"/>
      <c r="O17" s="20"/>
      <c r="P17" s="20"/>
      <c r="Q17" s="20"/>
      <c r="R17" s="140"/>
      <c r="S17" s="140"/>
    </row>
    <row r="18" spans="9:19" x14ac:dyDescent="0.2">
      <c r="J18" s="20"/>
      <c r="K18" s="20"/>
      <c r="N18" s="20"/>
      <c r="O18" s="20"/>
      <c r="P18" s="20"/>
      <c r="Q18" s="20"/>
      <c r="R18" s="20"/>
    </row>
    <row r="19" spans="9:19" x14ac:dyDescent="0.2">
      <c r="J19" s="20"/>
      <c r="K19" s="20"/>
      <c r="N19" s="20"/>
      <c r="O19" s="20"/>
      <c r="P19" s="20"/>
      <c r="Q19" s="20"/>
      <c r="R19" s="20"/>
    </row>
    <row r="21" spans="9:19" x14ac:dyDescent="0.2">
      <c r="O21" s="80"/>
      <c r="P21" s="80"/>
    </row>
    <row r="22" spans="9:19" x14ac:dyDescent="0.2">
      <c r="I22" s="81"/>
      <c r="O22" s="20"/>
      <c r="P22" s="20"/>
    </row>
    <row r="23" spans="9:19" x14ac:dyDescent="0.2">
      <c r="O23" s="20"/>
      <c r="P23" s="20"/>
    </row>
    <row r="24" spans="9:19" x14ac:dyDescent="0.2">
      <c r="O24" s="20"/>
      <c r="P24" s="20"/>
    </row>
  </sheetData>
  <mergeCells count="5">
    <mergeCell ref="N4:N5"/>
    <mergeCell ref="N8:N9"/>
    <mergeCell ref="J15:K15"/>
    <mergeCell ref="N13:O13"/>
    <mergeCell ref="O14:P1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C617-8D12-4CAF-8355-DCE11046614F}">
  <dimension ref="A1"/>
  <sheetViews>
    <sheetView workbookViewId="0"/>
  </sheetViews>
  <sheetFormatPr baseColWidth="10" defaultColWidth="11.42578125" defaultRowHeight="12.75" x14ac:dyDescent="0.2"/>
  <cols>
    <col min="1" max="16384" width="11.42578125" style="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55C6-B717-4C4E-BEF4-12568C912EC8}">
  <dimension ref="A1:E19"/>
  <sheetViews>
    <sheetView workbookViewId="0"/>
  </sheetViews>
  <sheetFormatPr baseColWidth="10" defaultColWidth="11.42578125" defaultRowHeight="15" x14ac:dyDescent="0.25"/>
  <cols>
    <col min="1" max="1" width="15.7109375" style="17" customWidth="1"/>
    <col min="2" max="2" width="12.28515625" style="17" customWidth="1"/>
    <col min="3" max="3" width="9.85546875" style="17" bestFit="1" customWidth="1"/>
    <col min="4" max="4" width="9.85546875" style="17" customWidth="1"/>
    <col min="5" max="5" width="10.85546875" style="17" customWidth="1"/>
    <col min="6" max="6" width="9.85546875" style="17" bestFit="1" customWidth="1"/>
    <col min="7" max="16384" width="11.42578125" style="17"/>
  </cols>
  <sheetData>
    <row r="1" spans="1:5" x14ac:dyDescent="0.25">
      <c r="A1" s="19" t="s">
        <v>9</v>
      </c>
    </row>
    <row r="2" spans="1:5" s="30" customFormat="1" x14ac:dyDescent="0.25">
      <c r="A2" s="7" t="s">
        <v>112</v>
      </c>
    </row>
    <row r="3" spans="1:5" x14ac:dyDescent="0.25">
      <c r="A3" s="7"/>
    </row>
    <row r="4" spans="1:5" x14ac:dyDescent="0.25">
      <c r="A4" s="28"/>
      <c r="B4" s="155" t="s">
        <v>61</v>
      </c>
      <c r="C4" s="156"/>
      <c r="D4" s="157" t="s">
        <v>62</v>
      </c>
      <c r="E4" s="158"/>
    </row>
    <row r="5" spans="1:5" ht="38.25" x14ac:dyDescent="0.25">
      <c r="A5" s="102" t="s">
        <v>63</v>
      </c>
      <c r="B5" s="103" t="s">
        <v>64</v>
      </c>
      <c r="C5" s="104" t="s">
        <v>98</v>
      </c>
      <c r="D5" s="104" t="s">
        <v>64</v>
      </c>
      <c r="E5" s="105" t="s">
        <v>98</v>
      </c>
    </row>
    <row r="6" spans="1:5" x14ac:dyDescent="0.25">
      <c r="A6" s="106" t="s">
        <v>65</v>
      </c>
      <c r="B6" s="107">
        <v>96.6</v>
      </c>
      <c r="C6" s="108">
        <v>0</v>
      </c>
      <c r="D6" s="107">
        <v>96.3</v>
      </c>
      <c r="E6" s="109">
        <v>0.6</v>
      </c>
    </row>
    <row r="7" spans="1:5" x14ac:dyDescent="0.25">
      <c r="A7" s="106" t="s">
        <v>66</v>
      </c>
      <c r="B7" s="107">
        <v>89.6</v>
      </c>
      <c r="C7" s="108">
        <v>0.7</v>
      </c>
      <c r="D7" s="107">
        <v>91.7</v>
      </c>
      <c r="E7" s="109">
        <v>2.2000000000000002</v>
      </c>
    </row>
    <row r="8" spans="1:5" x14ac:dyDescent="0.25">
      <c r="A8" s="110" t="s">
        <v>67</v>
      </c>
      <c r="B8" s="111">
        <v>82.4</v>
      </c>
      <c r="C8" s="108">
        <v>-1</v>
      </c>
      <c r="D8" s="111">
        <v>87</v>
      </c>
      <c r="E8" s="109">
        <v>4.5999999999999996</v>
      </c>
    </row>
    <row r="9" spans="1:5" x14ac:dyDescent="0.25">
      <c r="A9" s="96" t="s">
        <v>1</v>
      </c>
      <c r="B9" s="97">
        <v>91.5</v>
      </c>
      <c r="C9" s="98">
        <v>-0.1</v>
      </c>
      <c r="D9" s="97">
        <v>92.6</v>
      </c>
      <c r="E9" s="112">
        <v>1.9</v>
      </c>
    </row>
    <row r="11" spans="1:5" s="30" customFormat="1" x14ac:dyDescent="0.25"/>
    <row r="12" spans="1:5" s="30" customFormat="1" x14ac:dyDescent="0.25">
      <c r="A12" s="30" t="s">
        <v>111</v>
      </c>
    </row>
    <row r="13" spans="1:5" s="30" customFormat="1" x14ac:dyDescent="0.25">
      <c r="A13" s="30" t="s">
        <v>113</v>
      </c>
    </row>
    <row r="14" spans="1:5" s="30" customFormat="1" x14ac:dyDescent="0.25">
      <c r="A14" s="30" t="s">
        <v>114</v>
      </c>
    </row>
    <row r="16" spans="1:5" ht="15" customHeight="1" x14ac:dyDescent="0.25"/>
    <row r="19" spans="2:2" x14ac:dyDescent="0.25">
      <c r="B19" s="24"/>
    </row>
  </sheetData>
  <mergeCells count="2">
    <mergeCell ref="B4:C4"/>
    <mergeCell ref="D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7E36F-9F8E-409F-83D4-6331EDDEAF99}">
  <sheetPr>
    <pageSetUpPr fitToPage="1"/>
  </sheetPr>
  <dimension ref="A1:U25"/>
  <sheetViews>
    <sheetView workbookViewId="0"/>
  </sheetViews>
  <sheetFormatPr baseColWidth="10" defaultColWidth="11.42578125" defaultRowHeight="15" x14ac:dyDescent="0.25"/>
  <cols>
    <col min="1" max="9" width="11.42578125" style="17"/>
    <col min="10" max="10" width="28.5703125" style="17" bestFit="1" customWidth="1"/>
    <col min="11" max="16384" width="11.42578125" style="17"/>
  </cols>
  <sheetData>
    <row r="1" spans="1:21" x14ac:dyDescent="0.25">
      <c r="A1" s="19" t="s">
        <v>8</v>
      </c>
    </row>
    <row r="2" spans="1:21" x14ac:dyDescent="0.25">
      <c r="B2" s="141" t="s">
        <v>110</v>
      </c>
      <c r="C2" s="30"/>
      <c r="D2" s="30"/>
      <c r="E2" s="30"/>
      <c r="F2" s="30"/>
    </row>
    <row r="3" spans="1:21" x14ac:dyDescent="0.25">
      <c r="J3" s="21"/>
      <c r="K3" s="22" t="s">
        <v>13</v>
      </c>
      <c r="L3" s="22" t="s">
        <v>14</v>
      </c>
      <c r="M3" s="22" t="s">
        <v>15</v>
      </c>
      <c r="N3" s="22" t="s">
        <v>16</v>
      </c>
      <c r="O3" s="22" t="s">
        <v>17</v>
      </c>
      <c r="P3" s="22" t="s">
        <v>23</v>
      </c>
      <c r="Q3" s="22" t="s">
        <v>49</v>
      </c>
      <c r="R3" s="22" t="s">
        <v>59</v>
      </c>
      <c r="S3" s="22" t="s">
        <v>92</v>
      </c>
      <c r="T3" s="22" t="s">
        <v>100</v>
      </c>
    </row>
    <row r="4" spans="1:21" x14ac:dyDescent="0.25">
      <c r="J4" s="22" t="s">
        <v>18</v>
      </c>
      <c r="K4" s="23">
        <v>93.2</v>
      </c>
      <c r="L4" s="23">
        <v>93.1</v>
      </c>
      <c r="M4" s="23">
        <v>92.7</v>
      </c>
      <c r="N4" s="23">
        <v>92.9</v>
      </c>
      <c r="O4" s="23">
        <v>97.6</v>
      </c>
      <c r="P4" s="23">
        <v>97.7</v>
      </c>
      <c r="Q4" s="24">
        <f>9498/9855*100</f>
        <v>96.37747336377474</v>
      </c>
      <c r="R4" s="23">
        <v>96</v>
      </c>
      <c r="S4" s="30">
        <v>96.3</v>
      </c>
      <c r="T4" s="17">
        <v>96.5</v>
      </c>
    </row>
    <row r="5" spans="1:21" x14ac:dyDescent="0.25">
      <c r="J5" s="22" t="s">
        <v>19</v>
      </c>
      <c r="K5" s="23">
        <v>90.9</v>
      </c>
      <c r="L5" s="23">
        <v>90.9</v>
      </c>
      <c r="M5" s="23">
        <v>89.5</v>
      </c>
      <c r="N5" s="23">
        <v>89.9</v>
      </c>
      <c r="O5" s="23">
        <v>94.8</v>
      </c>
      <c r="P5" s="23">
        <v>93.4</v>
      </c>
      <c r="Q5" s="24">
        <f>3460/3836*100</f>
        <v>90.198123044838368</v>
      </c>
      <c r="R5" s="23">
        <v>90</v>
      </c>
      <c r="S5" s="30">
        <v>89.2</v>
      </c>
      <c r="T5" s="17">
        <v>90.5</v>
      </c>
    </row>
    <row r="6" spans="1:21" x14ac:dyDescent="0.25">
      <c r="J6" s="22" t="s">
        <v>20</v>
      </c>
      <c r="K6" s="23">
        <v>83.8</v>
      </c>
      <c r="L6" s="23">
        <v>81.900000000000006</v>
      </c>
      <c r="M6" s="23">
        <v>83.5</v>
      </c>
      <c r="N6" s="23">
        <v>82.6</v>
      </c>
      <c r="O6" s="23">
        <v>90.1</v>
      </c>
      <c r="P6" s="23">
        <v>86.1</v>
      </c>
      <c r="Q6" s="24">
        <f>4516/5485*100</f>
        <v>82.333637192342763</v>
      </c>
      <c r="R6" s="23">
        <v>82.8</v>
      </c>
      <c r="S6" s="30">
        <v>83</v>
      </c>
      <c r="T6" s="17">
        <v>84.4</v>
      </c>
    </row>
    <row r="7" spans="1:21" x14ac:dyDescent="0.25">
      <c r="J7" s="22" t="s">
        <v>21</v>
      </c>
      <c r="K7" s="23">
        <v>89.9</v>
      </c>
      <c r="L7" s="23">
        <v>89.3</v>
      </c>
      <c r="M7" s="23">
        <v>89.4</v>
      </c>
      <c r="N7" s="23">
        <v>89.4</v>
      </c>
      <c r="O7" s="25">
        <v>95</v>
      </c>
      <c r="P7" s="26">
        <v>93.5</v>
      </c>
      <c r="Q7" s="26">
        <v>91.1</v>
      </c>
      <c r="R7" s="26">
        <v>91.2</v>
      </c>
      <c r="S7" s="30">
        <v>91.3</v>
      </c>
      <c r="T7" s="24">
        <v>91.95</v>
      </c>
      <c r="U7" s="24"/>
    </row>
    <row r="8" spans="1:21" x14ac:dyDescent="0.25">
      <c r="J8" s="22" t="s">
        <v>22</v>
      </c>
      <c r="K8" s="23">
        <v>88.5</v>
      </c>
      <c r="L8" s="23">
        <v>87.8</v>
      </c>
      <c r="M8" s="23">
        <v>88.2</v>
      </c>
      <c r="N8" s="25">
        <v>88</v>
      </c>
      <c r="O8" s="25">
        <v>95</v>
      </c>
      <c r="P8" s="26">
        <v>93.7</v>
      </c>
      <c r="Q8" s="27">
        <v>91</v>
      </c>
      <c r="R8" s="26">
        <v>90.7</v>
      </c>
      <c r="S8" s="30">
        <v>91.2</v>
      </c>
      <c r="T8" s="17">
        <v>91.6</v>
      </c>
    </row>
    <row r="13" spans="1:21" x14ac:dyDescent="0.25">
      <c r="N13" s="24"/>
      <c r="O13" s="24"/>
      <c r="P13" s="24"/>
      <c r="Q13" s="24"/>
      <c r="R13" s="24"/>
    </row>
    <row r="14" spans="1:21" x14ac:dyDescent="0.25">
      <c r="N14" s="24"/>
      <c r="O14" s="24"/>
      <c r="P14" s="24"/>
      <c r="Q14" s="24"/>
      <c r="R14" s="24"/>
    </row>
    <row r="15" spans="1:21" x14ac:dyDescent="0.25">
      <c r="N15" s="24"/>
      <c r="O15" s="24"/>
      <c r="P15" s="24"/>
      <c r="Q15" s="24"/>
      <c r="R15" s="24"/>
    </row>
    <row r="16" spans="1:21" x14ac:dyDescent="0.25">
      <c r="N16" s="24"/>
      <c r="O16" s="24"/>
      <c r="P16" s="24"/>
      <c r="Q16" s="24"/>
      <c r="R16" s="24"/>
    </row>
    <row r="17" spans="1:18" x14ac:dyDescent="0.25">
      <c r="N17" s="24"/>
      <c r="O17" s="24"/>
      <c r="P17" s="24"/>
      <c r="Q17" s="24"/>
      <c r="R17" s="24"/>
    </row>
    <row r="18" spans="1:18" x14ac:dyDescent="0.25">
      <c r="N18" s="24"/>
      <c r="O18" s="24"/>
      <c r="P18" s="24"/>
      <c r="Q18" s="24"/>
      <c r="R18" s="24"/>
    </row>
    <row r="19" spans="1:18" x14ac:dyDescent="0.25">
      <c r="N19" s="24"/>
      <c r="O19" s="24"/>
      <c r="P19" s="24"/>
      <c r="Q19" s="24"/>
      <c r="R19" s="24"/>
    </row>
    <row r="20" spans="1:18" x14ac:dyDescent="0.25">
      <c r="N20" s="24"/>
      <c r="O20" s="24"/>
      <c r="P20" s="24"/>
      <c r="Q20" s="24"/>
      <c r="R20" s="24"/>
    </row>
    <row r="21" spans="1:18" x14ac:dyDescent="0.25">
      <c r="N21" s="24"/>
      <c r="O21" s="24"/>
      <c r="P21" s="24"/>
      <c r="Q21" s="24"/>
      <c r="R21" s="24"/>
    </row>
    <row r="22" spans="1:18" x14ac:dyDescent="0.25">
      <c r="N22" s="24"/>
      <c r="O22" s="24"/>
      <c r="P22" s="24"/>
      <c r="Q22" s="24"/>
      <c r="R22" s="24"/>
    </row>
    <row r="24" spans="1:18" s="30" customFormat="1" x14ac:dyDescent="0.25">
      <c r="A24" s="30" t="s">
        <v>121</v>
      </c>
    </row>
    <row r="25" spans="1:18" x14ac:dyDescent="0.25">
      <c r="A25" s="30" t="s">
        <v>122</v>
      </c>
      <c r="B25" s="30"/>
      <c r="C25" s="30"/>
      <c r="D25" s="30"/>
      <c r="E25" s="30"/>
      <c r="F25" s="30"/>
      <c r="G25" s="30"/>
      <c r="H25" s="30"/>
      <c r="I25" s="30"/>
      <c r="J25" s="30"/>
      <c r="K25" s="30"/>
      <c r="L25" s="30"/>
      <c r="M25" s="30"/>
      <c r="N25" s="30"/>
      <c r="O25" s="30"/>
    </row>
  </sheetData>
  <phoneticPr fontId="15" type="noConversion"/>
  <pageMargins left="0.7" right="0.7" top="0.75" bottom="0.75" header="0.3" footer="0.3"/>
  <pageSetup paperSize="9" scale="9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60E86-D055-4D5A-AF51-DC1713FD2337}">
  <dimension ref="A1:J36"/>
  <sheetViews>
    <sheetView workbookViewId="0"/>
  </sheetViews>
  <sheetFormatPr baseColWidth="10" defaultColWidth="11.42578125" defaultRowHeight="15" x14ac:dyDescent="0.25"/>
  <cols>
    <col min="1" max="1" width="16.28515625" style="17" customWidth="1"/>
    <col min="2" max="3" width="11.42578125" style="17"/>
    <col min="4" max="4" width="5.140625" style="17" customWidth="1"/>
    <col min="5" max="5" width="11.42578125" style="17"/>
    <col min="6" max="7" width="11.42578125" style="30"/>
    <col min="8" max="8" width="14.42578125" style="30" customWidth="1"/>
    <col min="9" max="16384" width="11.42578125" style="17"/>
  </cols>
  <sheetData>
    <row r="1" spans="1:10" x14ac:dyDescent="0.25">
      <c r="A1" s="19" t="s">
        <v>10</v>
      </c>
    </row>
    <row r="2" spans="1:10" x14ac:dyDescent="0.25">
      <c r="A2" s="19" t="s">
        <v>115</v>
      </c>
    </row>
    <row r="3" spans="1:10" x14ac:dyDescent="0.25">
      <c r="B3" s="19"/>
    </row>
    <row r="4" spans="1:10" ht="15" customHeight="1" x14ac:dyDescent="0.25">
      <c r="A4" s="31"/>
      <c r="B4" s="161" t="s">
        <v>4</v>
      </c>
      <c r="C4" s="161"/>
      <c r="D4" s="161"/>
      <c r="E4" s="86"/>
      <c r="F4" s="162" t="s">
        <v>60</v>
      </c>
      <c r="G4" s="163"/>
      <c r="H4" s="159" t="s">
        <v>56</v>
      </c>
    </row>
    <row r="5" spans="1:10" ht="21" customHeight="1" x14ac:dyDescent="0.25">
      <c r="A5" s="164" t="s">
        <v>68</v>
      </c>
      <c r="B5" s="165"/>
      <c r="C5" s="166" t="s">
        <v>69</v>
      </c>
      <c r="D5" s="167" t="s">
        <v>64</v>
      </c>
      <c r="E5" s="168" t="s">
        <v>98</v>
      </c>
      <c r="F5" s="167" t="s">
        <v>64</v>
      </c>
      <c r="G5" s="168" t="s">
        <v>98</v>
      </c>
      <c r="H5" s="160"/>
    </row>
    <row r="6" spans="1:10" ht="21" customHeight="1" x14ac:dyDescent="0.25">
      <c r="A6" s="164"/>
      <c r="B6" s="165"/>
      <c r="C6" s="166"/>
      <c r="D6" s="167"/>
      <c r="E6" s="168"/>
      <c r="F6" s="167"/>
      <c r="G6" s="169"/>
      <c r="H6" s="32">
        <v>2025</v>
      </c>
    </row>
    <row r="7" spans="1:10" ht="14.45" customHeight="1" x14ac:dyDescent="0.25">
      <c r="A7" s="3" t="s">
        <v>0</v>
      </c>
      <c r="B7" s="33">
        <v>10292</v>
      </c>
      <c r="C7" s="33">
        <v>9933</v>
      </c>
      <c r="D7" s="34">
        <f>C7/B7*100</f>
        <v>96.511853867081228</v>
      </c>
      <c r="E7" s="143">
        <f>D7-96.3</f>
        <v>0.21185386708123133</v>
      </c>
      <c r="F7" s="121">
        <v>96.2</v>
      </c>
      <c r="G7" s="49">
        <f>F7-95.9</f>
        <v>0.29999999999999716</v>
      </c>
      <c r="H7" s="123">
        <v>18</v>
      </c>
    </row>
    <row r="8" spans="1:10" ht="14.45" customHeight="1" x14ac:dyDescent="0.25">
      <c r="B8" s="35"/>
      <c r="C8" s="35"/>
      <c r="D8" s="35"/>
      <c r="E8" s="36"/>
      <c r="F8" s="35"/>
      <c r="G8" s="35"/>
      <c r="H8" s="35"/>
    </row>
    <row r="9" spans="1:10" x14ac:dyDescent="0.25">
      <c r="A9" s="3" t="s">
        <v>70</v>
      </c>
      <c r="B9" s="33">
        <v>3833</v>
      </c>
      <c r="C9" s="33">
        <v>3467</v>
      </c>
      <c r="D9" s="34">
        <f>C9/B9*100</f>
        <v>90.451343595095224</v>
      </c>
      <c r="E9" s="143">
        <f>D9-89.2</f>
        <v>1.2513435950952214</v>
      </c>
      <c r="F9" s="121">
        <v>90.9</v>
      </c>
      <c r="G9" s="49">
        <f>F9-90</f>
        <v>0.90000000000000568</v>
      </c>
      <c r="H9" s="123">
        <v>21</v>
      </c>
      <c r="I9" s="30"/>
      <c r="J9" s="30"/>
    </row>
    <row r="10" spans="1:10" x14ac:dyDescent="0.25">
      <c r="A10" s="1" t="s">
        <v>71</v>
      </c>
      <c r="B10" s="37">
        <v>1805</v>
      </c>
      <c r="C10" s="38">
        <v>1643</v>
      </c>
      <c r="D10" s="39">
        <f t="shared" ref="D10:D17" si="0">C10/B10*100</f>
        <v>91.02493074792244</v>
      </c>
      <c r="E10" s="40">
        <f>D10-90.4</f>
        <v>0.62493074792243419</v>
      </c>
      <c r="F10" s="39">
        <v>90</v>
      </c>
      <c r="G10" s="40">
        <f>F10-89.3</f>
        <v>0.70000000000000284</v>
      </c>
      <c r="H10" s="138">
        <v>14</v>
      </c>
      <c r="I10" s="30"/>
      <c r="J10" s="30"/>
    </row>
    <row r="11" spans="1:10" x14ac:dyDescent="0.25">
      <c r="A11" s="2" t="s">
        <v>72</v>
      </c>
      <c r="B11" s="41">
        <v>88</v>
      </c>
      <c r="C11" s="42">
        <v>87</v>
      </c>
      <c r="D11" s="43">
        <f t="shared" si="0"/>
        <v>98.86363636363636</v>
      </c>
      <c r="E11" s="144">
        <f>+D11-94.7</f>
        <v>4.1636363636363569</v>
      </c>
      <c r="F11" s="43">
        <v>97.6</v>
      </c>
      <c r="G11" s="144">
        <f>F11-97.4</f>
        <v>0.19999999999998863</v>
      </c>
      <c r="H11" s="133">
        <v>8</v>
      </c>
    </row>
    <row r="12" spans="1:10" x14ac:dyDescent="0.25">
      <c r="A12" s="1" t="s">
        <v>73</v>
      </c>
      <c r="B12" s="44">
        <v>569</v>
      </c>
      <c r="C12" s="45">
        <v>540</v>
      </c>
      <c r="D12" s="39">
        <f t="shared" si="0"/>
        <v>94.903339191564157</v>
      </c>
      <c r="E12" s="40">
        <f>D12-89.6</f>
        <v>5.303339191564163</v>
      </c>
      <c r="F12" s="36">
        <v>91.9</v>
      </c>
      <c r="G12" s="40">
        <f>F12-90.7</f>
        <v>1.2000000000000028</v>
      </c>
      <c r="H12" s="138">
        <v>6</v>
      </c>
    </row>
    <row r="13" spans="1:10" x14ac:dyDescent="0.25">
      <c r="A13" s="2" t="s">
        <v>74</v>
      </c>
      <c r="B13" s="41">
        <v>319</v>
      </c>
      <c r="C13" s="42">
        <v>248</v>
      </c>
      <c r="D13" s="43">
        <f t="shared" si="0"/>
        <v>77.742946708463947</v>
      </c>
      <c r="E13" s="144">
        <f>D13-77.6</f>
        <v>0.14294670846395263</v>
      </c>
      <c r="F13" s="43">
        <v>91.3</v>
      </c>
      <c r="G13" s="144">
        <f>F13-90.6</f>
        <v>0.70000000000000284</v>
      </c>
      <c r="H13" s="133">
        <v>29</v>
      </c>
    </row>
    <row r="14" spans="1:10" x14ac:dyDescent="0.25">
      <c r="A14" s="1" t="s">
        <v>75</v>
      </c>
      <c r="B14" s="44">
        <v>837</v>
      </c>
      <c r="C14" s="45">
        <v>740</v>
      </c>
      <c r="D14" s="39">
        <f t="shared" si="0"/>
        <v>88.410991636798087</v>
      </c>
      <c r="E14" s="40">
        <f>D14-87.8</f>
        <v>0.6109916367980901</v>
      </c>
      <c r="F14" s="36">
        <v>89.8</v>
      </c>
      <c r="G14" s="40">
        <f>F14-88.7</f>
        <v>1.0999999999999943</v>
      </c>
      <c r="H14" s="138">
        <v>24</v>
      </c>
    </row>
    <row r="15" spans="1:10" x14ac:dyDescent="0.25">
      <c r="A15" s="2" t="s">
        <v>76</v>
      </c>
      <c r="B15" s="41">
        <v>97</v>
      </c>
      <c r="C15" s="42">
        <v>97</v>
      </c>
      <c r="D15" s="43">
        <f t="shared" si="0"/>
        <v>100</v>
      </c>
      <c r="E15" s="144">
        <f>D15-99</f>
        <v>1</v>
      </c>
      <c r="F15" s="43">
        <v>97.8</v>
      </c>
      <c r="G15" s="144">
        <f>F15-97.5</f>
        <v>0.29999999999999716</v>
      </c>
      <c r="H15" s="133">
        <v>1</v>
      </c>
    </row>
    <row r="16" spans="1:10" x14ac:dyDescent="0.25">
      <c r="A16" s="1" t="s">
        <v>77</v>
      </c>
      <c r="B16" s="46">
        <v>107</v>
      </c>
      <c r="C16" s="47">
        <v>102</v>
      </c>
      <c r="D16" s="39">
        <f t="shared" si="0"/>
        <v>95.327102803738313</v>
      </c>
      <c r="E16" s="48">
        <f>D16-94.3</f>
        <v>1.0271028037383161</v>
      </c>
      <c r="F16" s="36">
        <v>96.8</v>
      </c>
      <c r="G16" s="48">
        <f>F16-95.1</f>
        <v>1.7000000000000028</v>
      </c>
      <c r="H16" s="138">
        <v>22</v>
      </c>
    </row>
    <row r="17" spans="1:8" x14ac:dyDescent="0.25">
      <c r="A17" s="43" t="s">
        <v>99</v>
      </c>
      <c r="B17" s="42">
        <v>11</v>
      </c>
      <c r="C17" s="42">
        <v>10</v>
      </c>
      <c r="D17" s="43">
        <f t="shared" si="0"/>
        <v>90.909090909090907</v>
      </c>
      <c r="E17" s="142" t="s">
        <v>105</v>
      </c>
      <c r="F17" s="43">
        <v>98.9</v>
      </c>
      <c r="G17" s="144">
        <v>0.4</v>
      </c>
      <c r="H17" s="133">
        <v>21</v>
      </c>
    </row>
    <row r="18" spans="1:8" x14ac:dyDescent="0.25">
      <c r="A18" s="119"/>
      <c r="B18" s="35"/>
      <c r="C18" s="35"/>
      <c r="D18" s="35"/>
      <c r="E18" s="36"/>
      <c r="F18" s="36"/>
      <c r="G18" s="35"/>
      <c r="H18" s="36"/>
    </row>
    <row r="19" spans="1:8" x14ac:dyDescent="0.25">
      <c r="A19" s="3" t="s">
        <v>78</v>
      </c>
      <c r="B19" s="33">
        <v>5429</v>
      </c>
      <c r="C19" s="33">
        <v>4581</v>
      </c>
      <c r="D19" s="34">
        <f>C19/B19*100</f>
        <v>84.38018051206484</v>
      </c>
      <c r="E19" s="49">
        <f>D19-83</f>
        <v>1.3801805120648396</v>
      </c>
      <c r="F19" s="34">
        <v>83.9</v>
      </c>
      <c r="G19" s="49">
        <f>F19-83.3</f>
        <v>0.60000000000000853</v>
      </c>
      <c r="H19" s="123">
        <v>16</v>
      </c>
    </row>
    <row r="20" spans="1:8" x14ac:dyDescent="0.25">
      <c r="A20" s="1" t="s">
        <v>2</v>
      </c>
      <c r="B20" s="37">
        <v>2485</v>
      </c>
      <c r="C20" s="38">
        <v>2058</v>
      </c>
      <c r="D20" s="39">
        <f>C20/B20*100</f>
        <v>82.816901408450704</v>
      </c>
      <c r="E20" s="40">
        <f>D20-82.6</f>
        <v>0.21690140845070971</v>
      </c>
      <c r="F20" s="39">
        <v>83</v>
      </c>
      <c r="G20" s="122">
        <f>F20-83.1</f>
        <v>-9.9999999999994316E-2</v>
      </c>
      <c r="H20" s="36">
        <v>16</v>
      </c>
    </row>
    <row r="21" spans="1:8" x14ac:dyDescent="0.25">
      <c r="A21" s="2" t="s">
        <v>3</v>
      </c>
      <c r="B21" s="50">
        <v>2944</v>
      </c>
      <c r="C21" s="51">
        <v>2523</v>
      </c>
      <c r="D21" s="43">
        <f>C21/B21*100</f>
        <v>85.699728260869563</v>
      </c>
      <c r="E21" s="144">
        <f>D21-83.3</f>
        <v>2.3997282608695656</v>
      </c>
      <c r="F21" s="43">
        <v>84.7</v>
      </c>
      <c r="G21" s="144">
        <f>F21-83.5</f>
        <v>1.2000000000000028</v>
      </c>
      <c r="H21" s="133">
        <v>14</v>
      </c>
    </row>
    <row r="22" spans="1:8" x14ac:dyDescent="0.25">
      <c r="B22" s="35"/>
      <c r="C22" s="35"/>
      <c r="D22" s="35"/>
      <c r="E22" s="36"/>
      <c r="F22" s="36"/>
      <c r="G22" s="35"/>
      <c r="H22" s="36"/>
    </row>
    <row r="23" spans="1:8" x14ac:dyDescent="0.25">
      <c r="A23" s="92" t="s">
        <v>1</v>
      </c>
      <c r="B23" s="93">
        <f>B19+B9+B7</f>
        <v>19554</v>
      </c>
      <c r="C23" s="93">
        <f>C19+C9+C7</f>
        <v>17981</v>
      </c>
      <c r="D23" s="94">
        <f>C23/B23*100</f>
        <v>91.955610105349294</v>
      </c>
      <c r="E23" s="95">
        <f>D23-91.3</f>
        <v>0.65561010534929665</v>
      </c>
      <c r="F23" s="94">
        <v>91.6</v>
      </c>
      <c r="G23" s="95">
        <f>F23-91.2</f>
        <v>0.39999999999999147</v>
      </c>
      <c r="H23" s="124">
        <v>14</v>
      </c>
    </row>
    <row r="24" spans="1:8" x14ac:dyDescent="0.25">
      <c r="E24" s="52"/>
      <c r="F24" s="53"/>
      <c r="G24" s="53"/>
    </row>
    <row r="26" spans="1:8" x14ac:dyDescent="0.25">
      <c r="D26" s="29"/>
      <c r="E26" s="52"/>
      <c r="F26" s="53"/>
      <c r="G26" s="54"/>
    </row>
    <row r="27" spans="1:8" x14ac:dyDescent="0.25">
      <c r="D27" s="29"/>
      <c r="E27" s="52"/>
      <c r="F27" s="53"/>
      <c r="G27" s="54"/>
    </row>
    <row r="28" spans="1:8" x14ac:dyDescent="0.25">
      <c r="D28" s="29"/>
      <c r="E28" s="52"/>
      <c r="F28" s="53"/>
      <c r="G28" s="54"/>
    </row>
    <row r="29" spans="1:8" x14ac:dyDescent="0.25">
      <c r="D29" s="29"/>
      <c r="E29" s="52"/>
      <c r="F29" s="53"/>
      <c r="G29" s="54"/>
    </row>
    <row r="30" spans="1:8" x14ac:dyDescent="0.25">
      <c r="D30" s="29"/>
      <c r="E30" s="52"/>
      <c r="F30" s="53"/>
      <c r="G30" s="54"/>
    </row>
    <row r="31" spans="1:8" x14ac:dyDescent="0.25">
      <c r="D31" s="29"/>
      <c r="E31" s="52"/>
      <c r="F31" s="53"/>
      <c r="G31" s="54"/>
    </row>
    <row r="32" spans="1:8" x14ac:dyDescent="0.25">
      <c r="D32" s="29"/>
      <c r="E32" s="52"/>
      <c r="F32" s="53"/>
      <c r="G32" s="54"/>
    </row>
    <row r="35" spans="4:7" x14ac:dyDescent="0.25">
      <c r="D35" s="29"/>
      <c r="E35" s="52"/>
      <c r="F35" s="53"/>
      <c r="G35" s="54"/>
    </row>
    <row r="36" spans="4:7" x14ac:dyDescent="0.25">
      <c r="D36" s="29"/>
      <c r="E36" s="52"/>
      <c r="F36" s="53"/>
      <c r="G36" s="54"/>
    </row>
  </sheetData>
  <mergeCells count="9">
    <mergeCell ref="H4:H5"/>
    <mergeCell ref="B4:D4"/>
    <mergeCell ref="F4:G4"/>
    <mergeCell ref="A5:B6"/>
    <mergeCell ref="C5:C6"/>
    <mergeCell ref="D5:D6"/>
    <mergeCell ref="F5:F6"/>
    <mergeCell ref="G5:G6"/>
    <mergeCell ref="E5:E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941CD-AE3E-4BA8-A76C-9E246EBF694F}">
  <dimension ref="A1:K24"/>
  <sheetViews>
    <sheetView workbookViewId="0"/>
  </sheetViews>
  <sheetFormatPr baseColWidth="10" defaultColWidth="11.42578125" defaultRowHeight="15" x14ac:dyDescent="0.25"/>
  <cols>
    <col min="1" max="1" width="18.85546875" style="17" customWidth="1"/>
    <col min="2" max="17" width="11.42578125" style="17"/>
    <col min="18" max="18" width="17.42578125" style="17" bestFit="1" customWidth="1"/>
    <col min="19" max="19" width="18" style="17" bestFit="1" customWidth="1"/>
    <col min="20" max="16384" width="11.42578125" style="17"/>
  </cols>
  <sheetData>
    <row r="1" spans="1:5" x14ac:dyDescent="0.25">
      <c r="A1" s="19" t="s">
        <v>94</v>
      </c>
    </row>
    <row r="2" spans="1:5" x14ac:dyDescent="0.25">
      <c r="A2" s="19" t="s">
        <v>116</v>
      </c>
    </row>
    <row r="4" spans="1:5" ht="38.25" x14ac:dyDescent="0.25">
      <c r="A4" s="170" t="s">
        <v>68</v>
      </c>
      <c r="B4" s="171"/>
      <c r="C4" s="99" t="s">
        <v>83</v>
      </c>
      <c r="D4" s="100" t="s">
        <v>84</v>
      </c>
      <c r="E4" s="101" t="s">
        <v>85</v>
      </c>
    </row>
    <row r="5" spans="1:5" x14ac:dyDescent="0.25">
      <c r="A5" s="3" t="s">
        <v>0</v>
      </c>
      <c r="B5" s="33">
        <v>10292</v>
      </c>
      <c r="C5" s="84">
        <v>54.8</v>
      </c>
      <c r="D5" s="84">
        <v>97.3</v>
      </c>
      <c r="E5" s="84">
        <v>95.5</v>
      </c>
    </row>
    <row r="6" spans="1:5" x14ac:dyDescent="0.25">
      <c r="B6" s="35"/>
      <c r="C6" s="83"/>
      <c r="D6" s="85"/>
      <c r="E6" s="85"/>
    </row>
    <row r="7" spans="1:5" x14ac:dyDescent="0.25">
      <c r="A7" s="3" t="s">
        <v>70</v>
      </c>
      <c r="B7" s="33">
        <v>3833</v>
      </c>
      <c r="C7" s="84">
        <v>50.2</v>
      </c>
      <c r="D7" s="84">
        <v>92.9</v>
      </c>
      <c r="E7" s="84">
        <v>87.9</v>
      </c>
    </row>
    <row r="8" spans="1:5" x14ac:dyDescent="0.25">
      <c r="A8" s="1" t="s">
        <v>71</v>
      </c>
      <c r="B8" s="37">
        <v>1805</v>
      </c>
      <c r="C8" s="83">
        <v>55.4</v>
      </c>
      <c r="D8" s="24">
        <v>93.3</v>
      </c>
      <c r="E8" s="27">
        <v>88.2</v>
      </c>
    </row>
    <row r="9" spans="1:5" x14ac:dyDescent="0.25">
      <c r="A9" s="2" t="s">
        <v>72</v>
      </c>
      <c r="B9" s="41">
        <v>88</v>
      </c>
      <c r="C9" s="133">
        <v>48.9</v>
      </c>
      <c r="D9" s="135">
        <v>97.7</v>
      </c>
      <c r="E9" s="134">
        <v>100</v>
      </c>
    </row>
    <row r="10" spans="1:5" x14ac:dyDescent="0.25">
      <c r="A10" s="1" t="s">
        <v>73</v>
      </c>
      <c r="B10" s="44">
        <v>569</v>
      </c>
      <c r="C10" s="83">
        <v>86.3</v>
      </c>
      <c r="D10" s="24">
        <v>95.7</v>
      </c>
      <c r="E10" s="24">
        <v>89.7</v>
      </c>
    </row>
    <row r="11" spans="1:5" x14ac:dyDescent="0.25">
      <c r="A11" s="2" t="s">
        <v>74</v>
      </c>
      <c r="B11" s="41">
        <v>319</v>
      </c>
      <c r="C11" s="134">
        <v>57.1</v>
      </c>
      <c r="D11" s="135">
        <v>78.599999999999994</v>
      </c>
      <c r="E11" s="134">
        <v>76.599999999999994</v>
      </c>
    </row>
    <row r="12" spans="1:5" x14ac:dyDescent="0.25">
      <c r="A12" s="1" t="s">
        <v>75</v>
      </c>
      <c r="B12" s="44">
        <v>837</v>
      </c>
      <c r="C12" s="83">
        <v>8.4</v>
      </c>
      <c r="D12" s="24">
        <v>91.4</v>
      </c>
      <c r="E12" s="24">
        <v>88.1</v>
      </c>
    </row>
    <row r="13" spans="1:5" x14ac:dyDescent="0.25">
      <c r="A13" s="2" t="s">
        <v>76</v>
      </c>
      <c r="B13" s="41">
        <v>97</v>
      </c>
      <c r="C13" s="136">
        <v>77.3</v>
      </c>
      <c r="D13" s="135">
        <v>100</v>
      </c>
      <c r="E13" s="135">
        <v>100</v>
      </c>
    </row>
    <row r="14" spans="1:5" x14ac:dyDescent="0.25">
      <c r="A14" s="1" t="s">
        <v>77</v>
      </c>
      <c r="B14" s="46">
        <v>107</v>
      </c>
      <c r="C14" s="83">
        <v>54.2</v>
      </c>
      <c r="D14" s="24">
        <v>96.6</v>
      </c>
      <c r="E14" s="24">
        <v>93.9</v>
      </c>
    </row>
    <row r="15" spans="1:5" x14ac:dyDescent="0.25">
      <c r="A15" s="119" t="s">
        <v>99</v>
      </c>
      <c r="B15" s="41">
        <v>11</v>
      </c>
      <c r="C15" s="136">
        <v>54.5</v>
      </c>
      <c r="D15" s="135">
        <v>100</v>
      </c>
      <c r="E15" s="135">
        <v>80</v>
      </c>
    </row>
    <row r="16" spans="1:5" x14ac:dyDescent="0.25">
      <c r="A16" s="119"/>
      <c r="B16" s="35"/>
      <c r="C16" s="120"/>
      <c r="D16" s="24"/>
      <c r="E16" s="24"/>
    </row>
    <row r="17" spans="1:11" x14ac:dyDescent="0.25">
      <c r="A17" s="3" t="s">
        <v>78</v>
      </c>
      <c r="B17" s="33">
        <v>5429</v>
      </c>
      <c r="C17" s="84">
        <v>41.4</v>
      </c>
      <c r="D17" s="84">
        <v>87</v>
      </c>
      <c r="E17" s="84">
        <v>82.5</v>
      </c>
    </row>
    <row r="18" spans="1:11" x14ac:dyDescent="0.25">
      <c r="A18" s="1" t="s">
        <v>2</v>
      </c>
      <c r="B18" s="37">
        <v>2485</v>
      </c>
      <c r="C18" s="83">
        <v>12.5</v>
      </c>
      <c r="D18" s="24">
        <v>83.9</v>
      </c>
      <c r="E18" s="24">
        <v>82.7</v>
      </c>
    </row>
    <row r="19" spans="1:11" x14ac:dyDescent="0.25">
      <c r="A19" s="2" t="s">
        <v>3</v>
      </c>
      <c r="B19" s="145">
        <v>2944</v>
      </c>
      <c r="C19" s="133">
        <v>65.8</v>
      </c>
      <c r="D19" s="135">
        <v>87.6</v>
      </c>
      <c r="E19" s="134">
        <v>82.1</v>
      </c>
    </row>
    <row r="20" spans="1:11" x14ac:dyDescent="0.25">
      <c r="B20" s="35"/>
      <c r="C20" s="83"/>
      <c r="D20" s="24"/>
      <c r="E20" s="24" t="s">
        <v>91</v>
      </c>
    </row>
    <row r="21" spans="1:11" x14ac:dyDescent="0.25">
      <c r="A21" s="129" t="s">
        <v>86</v>
      </c>
      <c r="B21" s="131">
        <f>B17+B7+B5</f>
        <v>19554</v>
      </c>
      <c r="C21" s="130">
        <v>50</v>
      </c>
      <c r="D21" s="130">
        <v>94.1</v>
      </c>
      <c r="E21" s="130">
        <v>89.8</v>
      </c>
    </row>
    <row r="22" spans="1:11" x14ac:dyDescent="0.25">
      <c r="A22" s="126" t="s">
        <v>50</v>
      </c>
      <c r="B22" s="132">
        <v>744412</v>
      </c>
      <c r="C22" s="128">
        <v>50.473944661533544</v>
      </c>
      <c r="D22" s="127">
        <v>93.7</v>
      </c>
      <c r="E22" s="127">
        <v>89.5</v>
      </c>
    </row>
    <row r="24" spans="1:11" x14ac:dyDescent="0.25">
      <c r="J24" s="30"/>
      <c r="K24" s="30"/>
    </row>
  </sheetData>
  <mergeCells count="1">
    <mergeCell ref="A4:B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BEB9-7B9A-460A-AE45-A3712F0FCA81}">
  <dimension ref="A1:V32"/>
  <sheetViews>
    <sheetView workbookViewId="0"/>
  </sheetViews>
  <sheetFormatPr baseColWidth="10" defaultColWidth="11.42578125" defaultRowHeight="15" x14ac:dyDescent="0.25"/>
  <cols>
    <col min="1" max="1" width="26" style="17" customWidth="1"/>
    <col min="2" max="11" width="11.42578125" style="17"/>
    <col min="12" max="12" width="26.7109375" style="17" customWidth="1"/>
    <col min="13" max="13" width="9.140625" style="17" customWidth="1"/>
    <col min="14" max="15" width="11.28515625" style="17" customWidth="1"/>
    <col min="16" max="16" width="11.42578125" style="17"/>
    <col min="17" max="18" width="10.28515625" style="17" customWidth="1"/>
    <col min="19" max="19" width="6.42578125" style="17" customWidth="1"/>
    <col min="20" max="16384" width="11.42578125" style="17"/>
  </cols>
  <sheetData>
    <row r="1" spans="1:9" x14ac:dyDescent="0.25">
      <c r="A1" s="19" t="s">
        <v>95</v>
      </c>
    </row>
    <row r="2" spans="1:9" x14ac:dyDescent="0.25">
      <c r="A2" s="19" t="s">
        <v>57</v>
      </c>
    </row>
    <row r="3" spans="1:9" x14ac:dyDescent="0.25">
      <c r="B3" s="19"/>
    </row>
    <row r="4" spans="1:9" x14ac:dyDescent="0.25">
      <c r="A4" s="3" t="s">
        <v>79</v>
      </c>
      <c r="B4" s="158" t="s">
        <v>65</v>
      </c>
      <c r="C4" s="173"/>
      <c r="D4" s="174" t="s">
        <v>80</v>
      </c>
      <c r="E4" s="175"/>
      <c r="F4" s="174" t="s">
        <v>81</v>
      </c>
      <c r="G4" s="175"/>
      <c r="H4" s="174" t="s">
        <v>1</v>
      </c>
      <c r="I4" s="176"/>
    </row>
    <row r="5" spans="1:9" x14ac:dyDescent="0.25">
      <c r="A5" s="6" t="s">
        <v>27</v>
      </c>
      <c r="B5" s="4" t="s">
        <v>24</v>
      </c>
      <c r="C5" s="55" t="s">
        <v>25</v>
      </c>
      <c r="D5" s="4" t="s">
        <v>24</v>
      </c>
      <c r="E5" s="55" t="s">
        <v>25</v>
      </c>
      <c r="F5" s="4" t="s">
        <v>24</v>
      </c>
      <c r="G5" s="55" t="s">
        <v>25</v>
      </c>
      <c r="H5" s="4" t="s">
        <v>24</v>
      </c>
      <c r="I5" s="55" t="s">
        <v>25</v>
      </c>
    </row>
    <row r="6" spans="1:9" ht="27" customHeight="1" x14ac:dyDescent="0.25">
      <c r="A6" s="5" t="s">
        <v>26</v>
      </c>
      <c r="B6" s="24">
        <v>2.8796771826852527</v>
      </c>
      <c r="C6" s="24">
        <v>2.0754295916090157</v>
      </c>
      <c r="D6" s="24">
        <v>0.4471771939631079</v>
      </c>
      <c r="E6" s="24">
        <v>0.23837902264600713</v>
      </c>
      <c r="F6" s="24">
        <v>1.0224948875255624</v>
      </c>
      <c r="G6" s="24">
        <v>0.64761904761904765</v>
      </c>
      <c r="H6" s="24">
        <v>2.0115254974448193</v>
      </c>
      <c r="I6" s="24">
        <v>1.2978142076502732</v>
      </c>
    </row>
    <row r="7" spans="1:9" x14ac:dyDescent="0.25">
      <c r="A7" s="1" t="s">
        <v>52</v>
      </c>
      <c r="B7" s="24">
        <v>15.315480557593544</v>
      </c>
      <c r="C7" s="24">
        <v>12.207096630216469</v>
      </c>
      <c r="D7" s="24">
        <v>3.9686975964225821</v>
      </c>
      <c r="E7" s="24">
        <v>2.264600715137068</v>
      </c>
      <c r="F7" s="24">
        <v>6.6973415132924332</v>
      </c>
      <c r="G7" s="24">
        <v>5.9047619047619051</v>
      </c>
      <c r="H7" s="24">
        <v>11.275415896487985</v>
      </c>
      <c r="I7" s="24">
        <v>8.4244080145719487</v>
      </c>
    </row>
    <row r="8" spans="1:9" x14ac:dyDescent="0.25">
      <c r="A8" s="2" t="s">
        <v>53</v>
      </c>
      <c r="B8" s="24">
        <v>29.988994864269991</v>
      </c>
      <c r="C8" s="24">
        <v>24.168712340995313</v>
      </c>
      <c r="D8" s="24">
        <v>15.986584684181107</v>
      </c>
      <c r="E8" s="24">
        <v>13.110846245530395</v>
      </c>
      <c r="F8" s="24">
        <v>24.846625766871167</v>
      </c>
      <c r="G8" s="24">
        <v>20.266666666666666</v>
      </c>
      <c r="H8" s="24">
        <v>26.171577688376647</v>
      </c>
      <c r="I8" s="24">
        <v>20.890255009107467</v>
      </c>
    </row>
    <row r="9" spans="1:9" x14ac:dyDescent="0.25">
      <c r="A9" s="1" t="s">
        <v>54</v>
      </c>
      <c r="B9" s="24">
        <v>30.777696258253851</v>
      </c>
      <c r="C9" s="24">
        <v>31.644722160232092</v>
      </c>
      <c r="D9" s="24">
        <v>34.209055338177748</v>
      </c>
      <c r="E9" s="24">
        <v>30.750893921334921</v>
      </c>
      <c r="F9" s="24">
        <v>33.537832310838446</v>
      </c>
      <c r="G9" s="24">
        <v>37.104761904761908</v>
      </c>
      <c r="H9" s="24">
        <v>32.032184407959122</v>
      </c>
      <c r="I9" s="24">
        <v>33.105646630236798</v>
      </c>
    </row>
    <row r="10" spans="1:9" x14ac:dyDescent="0.25">
      <c r="A10" s="56" t="s">
        <v>28</v>
      </c>
      <c r="B10" s="24">
        <v>78.96184886280264</v>
      </c>
      <c r="C10" s="24">
        <v>70.095960723052883</v>
      </c>
      <c r="D10" s="24">
        <v>54.611514812744545</v>
      </c>
      <c r="E10" s="24">
        <v>46.364719904648389</v>
      </c>
      <c r="F10" s="24">
        <v>66.104294478527606</v>
      </c>
      <c r="G10" s="24">
        <v>63.923809523809524</v>
      </c>
      <c r="H10" s="24">
        <v>71.490703490268572</v>
      </c>
      <c r="I10" s="24">
        <v>63.718123861566482</v>
      </c>
    </row>
    <row r="12" spans="1:9" ht="15" customHeight="1" x14ac:dyDescent="0.25">
      <c r="A12" s="172" t="s">
        <v>82</v>
      </c>
      <c r="B12" s="172"/>
      <c r="C12" s="172"/>
      <c r="D12" s="172"/>
      <c r="E12" s="172"/>
      <c r="F12" s="172"/>
      <c r="G12" s="172"/>
      <c r="H12" s="172"/>
      <c r="I12" s="57"/>
    </row>
    <row r="13" spans="1:9" x14ac:dyDescent="0.25">
      <c r="A13" s="6" t="s">
        <v>51</v>
      </c>
    </row>
    <row r="14" spans="1:9" ht="18.75" customHeight="1" x14ac:dyDescent="0.25">
      <c r="A14" s="5" t="s">
        <v>26</v>
      </c>
      <c r="B14" s="27">
        <v>1.9</v>
      </c>
      <c r="C14" s="27">
        <v>1.5</v>
      </c>
      <c r="D14" s="27">
        <v>0.1881480852749367</v>
      </c>
      <c r="E14" s="27">
        <v>9.7604259094942331E-2</v>
      </c>
      <c r="F14" s="27">
        <v>0.5752698597375735</v>
      </c>
      <c r="G14" s="27">
        <v>0.49564951765320303</v>
      </c>
      <c r="H14" s="27">
        <v>1.3</v>
      </c>
      <c r="I14" s="27">
        <v>0.9</v>
      </c>
    </row>
    <row r="15" spans="1:9" x14ac:dyDescent="0.25">
      <c r="A15" s="1" t="s">
        <v>52</v>
      </c>
      <c r="B15" s="27">
        <v>13.3</v>
      </c>
      <c r="C15" s="27">
        <v>10.6</v>
      </c>
      <c r="D15" s="27">
        <v>3.0980774943767773</v>
      </c>
      <c r="E15" s="27">
        <v>1.9520851818988465</v>
      </c>
      <c r="F15" s="27">
        <v>6.2504039816430739</v>
      </c>
      <c r="G15" s="27">
        <v>4.92988973522659</v>
      </c>
      <c r="H15" s="27">
        <v>9.8000000000000007</v>
      </c>
      <c r="I15" s="27">
        <v>7.1</v>
      </c>
    </row>
    <row r="16" spans="1:9" x14ac:dyDescent="0.25">
      <c r="A16" s="2" t="s">
        <v>53</v>
      </c>
      <c r="B16" s="27">
        <v>27.1</v>
      </c>
      <c r="C16" s="27">
        <v>22.1</v>
      </c>
      <c r="D16" s="27">
        <v>15.024968524098517</v>
      </c>
      <c r="E16" s="27">
        <v>10.88287488908607</v>
      </c>
      <c r="F16" s="27">
        <v>22.222222222222221</v>
      </c>
      <c r="G16" s="27">
        <v>19.14015155247677</v>
      </c>
      <c r="H16" s="27">
        <v>23.6</v>
      </c>
      <c r="I16" s="27">
        <v>18.899999999999999</v>
      </c>
    </row>
    <row r="17" spans="1:22" x14ac:dyDescent="0.25">
      <c r="A17" s="1" t="s">
        <v>54</v>
      </c>
      <c r="B17" s="27">
        <v>31.8</v>
      </c>
      <c r="C17" s="27">
        <v>31.7</v>
      </c>
      <c r="D17" s="27">
        <v>34.076023143629136</v>
      </c>
      <c r="E17" s="27">
        <v>30.684708666075128</v>
      </c>
      <c r="F17" s="27">
        <v>36.001551289509401</v>
      </c>
      <c r="G17" s="27">
        <v>35.638481321994817</v>
      </c>
      <c r="H17" s="27">
        <v>33.200000000000003</v>
      </c>
      <c r="I17" s="27">
        <v>32.700000000000003</v>
      </c>
    </row>
    <row r="18" spans="1:22" x14ac:dyDescent="0.25">
      <c r="A18" s="1" t="s">
        <v>28</v>
      </c>
      <c r="B18" s="27">
        <v>74.099999999999994</v>
      </c>
      <c r="C18" s="27">
        <v>65.900000000000006</v>
      </c>
      <c r="D18" s="27">
        <v>52.387217247379368</v>
      </c>
      <c r="E18" s="27">
        <v>43.617272996154988</v>
      </c>
      <c r="F18" s="27">
        <v>65.049447353112271</v>
      </c>
      <c r="G18" s="27">
        <v>60.204172127351384</v>
      </c>
      <c r="H18" s="27">
        <v>67.900000000000006</v>
      </c>
      <c r="I18" s="27">
        <v>59.6</v>
      </c>
    </row>
    <row r="19" spans="1:22" x14ac:dyDescent="0.25">
      <c r="A19" s="1"/>
      <c r="B19" s="18"/>
      <c r="C19" s="18"/>
      <c r="D19" s="18"/>
      <c r="E19" s="18"/>
      <c r="F19" s="18"/>
      <c r="G19" s="18"/>
      <c r="H19" s="18"/>
      <c r="I19" s="18"/>
    </row>
    <row r="20" spans="1:22" x14ac:dyDescent="0.25">
      <c r="A20" s="30"/>
      <c r="B20" s="30"/>
    </row>
    <row r="21" spans="1:22" s="30" customFormat="1" x14ac:dyDescent="0.25">
      <c r="A21" s="30" t="s">
        <v>117</v>
      </c>
    </row>
    <row r="22" spans="1:22" s="30" customFormat="1" x14ac:dyDescent="0.25">
      <c r="A22" s="30" t="s">
        <v>118</v>
      </c>
    </row>
    <row r="23" spans="1:22" s="30" customFormat="1" x14ac:dyDescent="0.25"/>
    <row r="24" spans="1:22" s="30" customFormat="1" x14ac:dyDescent="0.25"/>
    <row r="25" spans="1:22" s="30" customFormat="1" x14ac:dyDescent="0.25"/>
    <row r="26" spans="1:22" x14ac:dyDescent="0.25">
      <c r="C26" s="30"/>
      <c r="D26" s="30"/>
      <c r="O26" s="24"/>
      <c r="P26" s="24"/>
      <c r="R26" s="24"/>
      <c r="S26" s="24"/>
      <c r="U26" s="24"/>
      <c r="V26" s="24"/>
    </row>
    <row r="27" spans="1:22" x14ac:dyDescent="0.25">
      <c r="O27" s="24"/>
      <c r="P27" s="24"/>
      <c r="R27" s="24"/>
      <c r="S27" s="24"/>
      <c r="U27" s="24"/>
      <c r="V27" s="24"/>
    </row>
    <row r="28" spans="1:22" x14ac:dyDescent="0.25">
      <c r="O28" s="24"/>
      <c r="P28" s="24"/>
      <c r="R28" s="24"/>
      <c r="S28" s="24"/>
      <c r="U28" s="24"/>
      <c r="V28" s="24"/>
    </row>
    <row r="29" spans="1:22" x14ac:dyDescent="0.25">
      <c r="O29" s="24"/>
      <c r="P29" s="24"/>
      <c r="R29" s="24"/>
      <c r="S29" s="24"/>
      <c r="U29" s="24"/>
      <c r="V29" s="24"/>
    </row>
    <row r="30" spans="1:22" x14ac:dyDescent="0.25">
      <c r="O30" s="24"/>
      <c r="P30" s="24"/>
      <c r="R30" s="24"/>
      <c r="S30" s="24"/>
      <c r="U30" s="24"/>
      <c r="V30" s="24"/>
    </row>
    <row r="31" spans="1:22" x14ac:dyDescent="0.25">
      <c r="P31" s="24"/>
    </row>
    <row r="32" spans="1:22" x14ac:dyDescent="0.25">
      <c r="O32" s="24"/>
      <c r="R32" s="24"/>
      <c r="U32" s="24"/>
    </row>
  </sheetData>
  <mergeCells count="5">
    <mergeCell ref="A12:H12"/>
    <mergeCell ref="B4:C4"/>
    <mergeCell ref="D4:E4"/>
    <mergeCell ref="F4:G4"/>
    <mergeCell ref="H4:I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1185-0B09-4602-ADB7-4745BDABA1B1}">
  <dimension ref="A1:AA40"/>
  <sheetViews>
    <sheetView workbookViewId="0"/>
  </sheetViews>
  <sheetFormatPr baseColWidth="10" defaultColWidth="11.42578125" defaultRowHeight="12.75" x14ac:dyDescent="0.2"/>
  <cols>
    <col min="1" max="1" width="13.85546875" style="60" bestFit="1" customWidth="1"/>
    <col min="2" max="9" width="9.140625" style="60" customWidth="1"/>
    <col min="10" max="10" width="13.85546875" style="60" bestFit="1" customWidth="1"/>
    <col min="11" max="18" width="9" style="60" customWidth="1"/>
    <col min="19" max="16384" width="11.42578125" style="60"/>
  </cols>
  <sheetData>
    <row r="1" spans="1:27" x14ac:dyDescent="0.2">
      <c r="A1" s="59" t="s">
        <v>29</v>
      </c>
    </row>
    <row r="2" spans="1:27" x14ac:dyDescent="0.2">
      <c r="A2" s="61" t="s">
        <v>7</v>
      </c>
    </row>
    <row r="4" spans="1:27" x14ac:dyDescent="0.2">
      <c r="K4" s="177" t="s">
        <v>0</v>
      </c>
      <c r="L4" s="177"/>
      <c r="M4" s="177" t="s">
        <v>30</v>
      </c>
      <c r="N4" s="177"/>
      <c r="O4" s="177" t="s">
        <v>31</v>
      </c>
      <c r="P4" s="177"/>
      <c r="Q4" s="177" t="s">
        <v>1</v>
      </c>
      <c r="R4" s="177"/>
    </row>
    <row r="5" spans="1:27" x14ac:dyDescent="0.2">
      <c r="K5" s="60" t="s">
        <v>4</v>
      </c>
      <c r="L5" s="60" t="s">
        <v>5</v>
      </c>
      <c r="M5" s="60" t="s">
        <v>4</v>
      </c>
      <c r="N5" s="60" t="s">
        <v>5</v>
      </c>
      <c r="O5" s="60" t="s">
        <v>4</v>
      </c>
      <c r="P5" s="60" t="s">
        <v>5</v>
      </c>
      <c r="Q5" s="60" t="s">
        <v>4</v>
      </c>
      <c r="R5" s="60" t="s">
        <v>5</v>
      </c>
    </row>
    <row r="6" spans="1:27" ht="15" x14ac:dyDescent="0.25">
      <c r="J6" s="60" t="s">
        <v>90</v>
      </c>
      <c r="K6" s="137">
        <v>35.1</v>
      </c>
      <c r="L6" s="20">
        <v>37.4</v>
      </c>
      <c r="M6" s="137">
        <v>16</v>
      </c>
      <c r="N6" s="137">
        <v>18.2</v>
      </c>
      <c r="O6" s="20">
        <v>7.2</v>
      </c>
      <c r="P6" s="137">
        <v>8.3000000000000007</v>
      </c>
      <c r="Q6" s="20">
        <v>23.6</v>
      </c>
      <c r="R6" s="137">
        <v>25.3</v>
      </c>
    </row>
    <row r="7" spans="1:27" ht="15" x14ac:dyDescent="0.25">
      <c r="J7" s="60" t="s">
        <v>32</v>
      </c>
      <c r="K7" s="137">
        <v>17</v>
      </c>
      <c r="L7" s="20">
        <v>15.2</v>
      </c>
      <c r="M7" s="137">
        <v>16.399999999999999</v>
      </c>
      <c r="N7" s="137">
        <v>14.7</v>
      </c>
      <c r="O7" s="20">
        <v>11.7</v>
      </c>
      <c r="P7" s="137">
        <v>10.8</v>
      </c>
      <c r="Q7" s="20">
        <v>15.5</v>
      </c>
      <c r="R7" s="137">
        <v>13.8</v>
      </c>
    </row>
    <row r="8" spans="1:27" ht="15" x14ac:dyDescent="0.25">
      <c r="J8" s="60" t="s">
        <v>33</v>
      </c>
      <c r="K8" s="137">
        <v>27.494211215141444</v>
      </c>
      <c r="L8" s="20">
        <v>28.4</v>
      </c>
      <c r="M8" s="137">
        <v>34.1</v>
      </c>
      <c r="N8" s="137">
        <v>34</v>
      </c>
      <c r="O8" s="20">
        <v>30.9</v>
      </c>
      <c r="P8" s="137">
        <v>29</v>
      </c>
      <c r="Q8" s="20">
        <v>29.7</v>
      </c>
      <c r="R8" s="137">
        <v>29.7</v>
      </c>
    </row>
    <row r="9" spans="1:27" ht="15" x14ac:dyDescent="0.25">
      <c r="J9" s="60" t="s">
        <v>6</v>
      </c>
      <c r="K9" s="137">
        <v>19.2</v>
      </c>
      <c r="L9" s="20">
        <v>15.3</v>
      </c>
      <c r="M9" s="137">
        <v>29.8</v>
      </c>
      <c r="N9" s="137">
        <v>24.5</v>
      </c>
      <c r="O9" s="20">
        <v>38.5</v>
      </c>
      <c r="P9" s="137">
        <v>30.1</v>
      </c>
      <c r="Q9" s="20">
        <v>26.6</v>
      </c>
      <c r="R9" s="137">
        <v>21.4</v>
      </c>
    </row>
    <row r="10" spans="1:27" ht="15" x14ac:dyDescent="0.25">
      <c r="J10" s="60" t="s">
        <v>34</v>
      </c>
      <c r="K10" s="137">
        <v>1.167824423638377</v>
      </c>
      <c r="L10" s="20">
        <v>3.7</v>
      </c>
      <c r="M10" s="137">
        <v>3.7</v>
      </c>
      <c r="N10" s="137">
        <v>8.553532260676274</v>
      </c>
      <c r="O10" s="20">
        <v>11.7</v>
      </c>
      <c r="P10" s="137">
        <v>21.8</v>
      </c>
      <c r="Q10" s="20">
        <v>4.5999999999999996</v>
      </c>
      <c r="R10" s="137">
        <v>9.8000000000000007</v>
      </c>
    </row>
    <row r="11" spans="1:27" ht="15" x14ac:dyDescent="0.25">
      <c r="K11" s="137">
        <f>SUM(K6:K10)</f>
        <v>99.962035638779824</v>
      </c>
      <c r="L11" s="137">
        <f t="shared" ref="L11:R11" si="0">SUM(L6:L10)</f>
        <v>100</v>
      </c>
      <c r="M11" s="137">
        <f t="shared" si="0"/>
        <v>100</v>
      </c>
      <c r="N11" s="137">
        <f t="shared" si="0"/>
        <v>99.953532260676283</v>
      </c>
      <c r="O11" s="137">
        <f t="shared" si="0"/>
        <v>100</v>
      </c>
      <c r="P11" s="137">
        <f t="shared" si="0"/>
        <v>100</v>
      </c>
      <c r="Q11" s="137">
        <f t="shared" si="0"/>
        <v>100</v>
      </c>
      <c r="R11" s="137">
        <f t="shared" si="0"/>
        <v>99.999999999999986</v>
      </c>
    </row>
    <row r="13" spans="1:27" x14ac:dyDescent="0.2">
      <c r="J13" s="77"/>
      <c r="K13" s="77"/>
      <c r="L13" s="77"/>
      <c r="M13" s="77"/>
    </row>
    <row r="14" spans="1:27" x14ac:dyDescent="0.2">
      <c r="K14" s="77"/>
      <c r="L14" s="77"/>
      <c r="M14" s="77"/>
    </row>
    <row r="15" spans="1:27" ht="15" x14ac:dyDescent="0.25">
      <c r="M15"/>
      <c r="N15"/>
      <c r="O15"/>
      <c r="P15"/>
      <c r="Q15"/>
      <c r="R15"/>
      <c r="S15"/>
    </row>
    <row r="16" spans="1:27" ht="15" x14ac:dyDescent="0.25">
      <c r="M16"/>
      <c r="N16"/>
      <c r="O16" s="137"/>
      <c r="P16" s="137"/>
      <c r="Q16" s="137"/>
      <c r="R16" s="137"/>
      <c r="S16" s="137"/>
      <c r="U16"/>
      <c r="V16"/>
      <c r="W16"/>
      <c r="X16"/>
      <c r="Y16"/>
      <c r="Z16"/>
      <c r="AA16"/>
    </row>
    <row r="17" spans="10:27" ht="15" x14ac:dyDescent="0.25">
      <c r="J17" s="20"/>
      <c r="K17" s="20"/>
      <c r="M17"/>
      <c r="N17"/>
      <c r="O17" s="20"/>
      <c r="P17" s="20"/>
      <c r="Q17" s="20"/>
      <c r="R17" s="20"/>
      <c r="S17" s="20"/>
      <c r="U17"/>
      <c r="V17"/>
      <c r="W17" s="137"/>
      <c r="X17"/>
      <c r="Y17"/>
      <c r="Z17"/>
      <c r="AA17" s="137"/>
    </row>
    <row r="18" spans="10:27" ht="15" x14ac:dyDescent="0.25">
      <c r="K18" s="177"/>
      <c r="L18" s="177"/>
      <c r="M18"/>
      <c r="N18"/>
      <c r="O18" s="137"/>
      <c r="P18" s="137"/>
      <c r="Q18" s="137"/>
      <c r="R18" s="137"/>
      <c r="S18" s="137"/>
      <c r="U18"/>
      <c r="V18"/>
      <c r="W18" s="137"/>
      <c r="X18"/>
      <c r="Y18"/>
      <c r="Z18"/>
      <c r="AA18" s="137"/>
    </row>
    <row r="19" spans="10:27" ht="15" x14ac:dyDescent="0.25">
      <c r="M19"/>
      <c r="N19"/>
      <c r="O19" s="137"/>
      <c r="P19" s="137"/>
      <c r="Q19" s="137"/>
      <c r="R19" s="137"/>
      <c r="S19" s="137"/>
      <c r="U19"/>
      <c r="V19"/>
      <c r="W19" s="137"/>
      <c r="X19"/>
      <c r="Y19"/>
      <c r="Z19"/>
      <c r="AA19" s="137"/>
    </row>
    <row r="20" spans="10:27" ht="15" x14ac:dyDescent="0.25">
      <c r="K20" s="87"/>
      <c r="L20" s="87"/>
      <c r="M20"/>
      <c r="N20"/>
      <c r="O20" s="20"/>
      <c r="P20" s="20"/>
      <c r="Q20" s="20"/>
      <c r="R20" s="20"/>
      <c r="S20" s="20"/>
      <c r="U20"/>
      <c r="V20"/>
      <c r="W20" s="137"/>
      <c r="X20"/>
      <c r="Y20"/>
      <c r="Z20"/>
      <c r="AA20" s="137"/>
    </row>
    <row r="21" spans="10:27" ht="15" x14ac:dyDescent="0.25">
      <c r="K21" s="87"/>
      <c r="L21" s="87"/>
      <c r="M21"/>
      <c r="N21"/>
      <c r="O21" s="137"/>
      <c r="P21" s="137"/>
      <c r="Q21" s="137"/>
      <c r="R21" s="137"/>
      <c r="S21" s="137"/>
      <c r="U21"/>
      <c r="V21"/>
      <c r="W21" s="137"/>
      <c r="X21"/>
      <c r="Y21"/>
      <c r="Z21"/>
      <c r="AA21" s="137"/>
    </row>
    <row r="22" spans="10:27" ht="15" x14ac:dyDescent="0.25">
      <c r="K22" s="87"/>
      <c r="L22" s="20"/>
      <c r="M22"/>
      <c r="N22"/>
      <c r="O22" s="20"/>
      <c r="P22" s="20"/>
      <c r="Q22" s="20"/>
      <c r="R22" s="20"/>
      <c r="S22" s="20"/>
      <c r="U22"/>
      <c r="V22"/>
      <c r="W22" s="137"/>
      <c r="X22"/>
      <c r="Y22"/>
      <c r="Z22"/>
      <c r="AA22" s="137"/>
    </row>
    <row r="23" spans="10:27" ht="15" x14ac:dyDescent="0.25">
      <c r="J23" s="30"/>
      <c r="K23" s="180"/>
      <c r="L23" s="20"/>
      <c r="M23"/>
      <c r="N23"/>
      <c r="O23" s="137"/>
      <c r="P23" s="137"/>
      <c r="Q23" s="137"/>
      <c r="R23" s="137"/>
      <c r="S23" s="137"/>
      <c r="U23"/>
      <c r="V23"/>
      <c r="W23"/>
      <c r="X23"/>
      <c r="Y23"/>
      <c r="Z23"/>
      <c r="AA23"/>
    </row>
    <row r="24" spans="10:27" ht="15" x14ac:dyDescent="0.25">
      <c r="J24" s="77"/>
      <c r="K24" s="180"/>
      <c r="L24" s="20"/>
      <c r="M24"/>
      <c r="N24"/>
      <c r="O24"/>
      <c r="P24"/>
      <c r="Q24"/>
      <c r="R24"/>
      <c r="S24"/>
      <c r="U24"/>
      <c r="V24"/>
      <c r="W24"/>
      <c r="X24"/>
      <c r="Y24"/>
      <c r="Z24"/>
      <c r="AA24"/>
    </row>
    <row r="25" spans="10:27" ht="15" x14ac:dyDescent="0.25">
      <c r="K25" s="87"/>
      <c r="L25" s="20"/>
      <c r="M25"/>
      <c r="N25"/>
      <c r="O25"/>
      <c r="P25"/>
      <c r="Q25"/>
      <c r="R25"/>
      <c r="S25"/>
      <c r="U25"/>
      <c r="V25"/>
      <c r="W25"/>
      <c r="X25"/>
      <c r="Y25"/>
      <c r="Z25"/>
      <c r="AA25"/>
    </row>
    <row r="26" spans="10:27" ht="15" x14ac:dyDescent="0.25">
      <c r="L26" s="20"/>
      <c r="M26"/>
      <c r="N26"/>
      <c r="O26" s="137"/>
      <c r="P26"/>
      <c r="Q26"/>
      <c r="R26"/>
      <c r="S26" s="137"/>
      <c r="U26"/>
      <c r="V26"/>
      <c r="W26" s="137"/>
      <c r="X26"/>
      <c r="Y26"/>
      <c r="Z26"/>
      <c r="AA26" s="137"/>
    </row>
    <row r="27" spans="10:27" ht="15" x14ac:dyDescent="0.25">
      <c r="L27" s="20"/>
      <c r="M27"/>
      <c r="N27"/>
      <c r="O27" s="137"/>
      <c r="P27"/>
      <c r="Q27"/>
      <c r="R27"/>
      <c r="S27" s="137"/>
      <c r="U27"/>
      <c r="V27"/>
      <c r="W27" s="137"/>
      <c r="X27"/>
      <c r="Y27"/>
      <c r="Z27"/>
      <c r="AA27" s="137"/>
    </row>
    <row r="28" spans="10:27" ht="15" x14ac:dyDescent="0.25">
      <c r="L28" s="20"/>
      <c r="M28"/>
      <c r="N28"/>
      <c r="O28" s="137"/>
      <c r="P28"/>
      <c r="Q28"/>
      <c r="R28"/>
      <c r="S28" s="137"/>
      <c r="U28"/>
      <c r="V28"/>
      <c r="W28" s="137"/>
      <c r="X28"/>
      <c r="Y28"/>
      <c r="Z28"/>
      <c r="AA28" s="137"/>
    </row>
    <row r="29" spans="10:27" ht="15" x14ac:dyDescent="0.25">
      <c r="L29" s="20"/>
      <c r="M29"/>
      <c r="N29"/>
      <c r="O29" s="137"/>
      <c r="P29"/>
      <c r="Q29"/>
      <c r="R29"/>
      <c r="S29" s="137"/>
      <c r="U29"/>
      <c r="V29"/>
      <c r="W29" s="137"/>
      <c r="X29"/>
      <c r="Y29"/>
      <c r="Z29"/>
      <c r="AA29" s="137"/>
    </row>
    <row r="30" spans="10:27" ht="15" x14ac:dyDescent="0.25">
      <c r="L30" s="20"/>
      <c r="M30"/>
      <c r="N30"/>
      <c r="O30" s="137"/>
      <c r="P30"/>
      <c r="Q30"/>
      <c r="R30"/>
      <c r="S30" s="137"/>
      <c r="U30"/>
      <c r="V30"/>
      <c r="W30" s="137"/>
      <c r="X30"/>
      <c r="Y30"/>
      <c r="Z30"/>
      <c r="AA30" s="137"/>
    </row>
    <row r="31" spans="10:27" ht="15" x14ac:dyDescent="0.25">
      <c r="L31" s="20"/>
      <c r="M31"/>
      <c r="N31"/>
      <c r="O31" s="137"/>
      <c r="P31"/>
      <c r="Q31"/>
      <c r="R31"/>
      <c r="S31" s="137"/>
      <c r="U31"/>
      <c r="V31"/>
      <c r="W31" s="137"/>
      <c r="X31"/>
      <c r="Y31"/>
      <c r="Z31"/>
      <c r="AA31" s="137"/>
    </row>
    <row r="32" spans="10:27" ht="15" x14ac:dyDescent="0.25">
      <c r="J32" s="20"/>
      <c r="K32" s="20"/>
      <c r="L32" s="20"/>
      <c r="M32"/>
      <c r="N32"/>
      <c r="O32"/>
      <c r="P32"/>
      <c r="Q32"/>
      <c r="R32"/>
      <c r="S32"/>
    </row>
    <row r="33" spans="12:19" ht="15" x14ac:dyDescent="0.25">
      <c r="L33" s="20"/>
      <c r="M33"/>
      <c r="N33"/>
      <c r="O33"/>
      <c r="P33"/>
      <c r="Q33"/>
      <c r="R33"/>
      <c r="S33"/>
    </row>
    <row r="34" spans="12:19" ht="15" x14ac:dyDescent="0.25">
      <c r="L34" s="20"/>
      <c r="M34"/>
      <c r="N34"/>
      <c r="O34"/>
      <c r="P34"/>
      <c r="Q34"/>
      <c r="R34"/>
      <c r="S34"/>
    </row>
    <row r="35" spans="12:19" ht="15" x14ac:dyDescent="0.25">
      <c r="L35" s="20"/>
      <c r="M35"/>
      <c r="N35"/>
      <c r="O35"/>
      <c r="P35"/>
      <c r="Q35"/>
      <c r="R35"/>
      <c r="S35"/>
    </row>
    <row r="36" spans="12:19" ht="15" x14ac:dyDescent="0.25">
      <c r="L36" s="20"/>
      <c r="M36"/>
      <c r="N36"/>
      <c r="O36"/>
      <c r="P36"/>
      <c r="Q36"/>
      <c r="R36"/>
      <c r="S36"/>
    </row>
    <row r="37" spans="12:19" ht="15" x14ac:dyDescent="0.25">
      <c r="L37" s="20"/>
      <c r="M37"/>
      <c r="N37"/>
      <c r="O37"/>
      <c r="P37"/>
      <c r="Q37"/>
      <c r="R37"/>
      <c r="S37"/>
    </row>
    <row r="38" spans="12:19" x14ac:dyDescent="0.2">
      <c r="L38" s="20"/>
    </row>
    <row r="39" spans="12:19" x14ac:dyDescent="0.2">
      <c r="L39" s="20"/>
    </row>
    <row r="40" spans="12:19" x14ac:dyDescent="0.2">
      <c r="L40" s="20"/>
    </row>
  </sheetData>
  <mergeCells count="5">
    <mergeCell ref="K4:L4"/>
    <mergeCell ref="M4:N4"/>
    <mergeCell ref="O4:P4"/>
    <mergeCell ref="Q4:R4"/>
    <mergeCell ref="K18:L18"/>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5AC8A-DEC0-4FB9-B9A4-35404C665BA5}">
  <dimension ref="A1:Q26"/>
  <sheetViews>
    <sheetView zoomScale="145" zoomScaleNormal="145" workbookViewId="0"/>
  </sheetViews>
  <sheetFormatPr baseColWidth="10" defaultColWidth="11.42578125" defaultRowHeight="12.75" x14ac:dyDescent="0.2"/>
  <cols>
    <col min="1" max="1" width="13.85546875" style="60" bestFit="1" customWidth="1"/>
    <col min="2" max="8" width="9.5703125" style="60" customWidth="1"/>
    <col min="9" max="9" width="13.85546875" style="60" bestFit="1" customWidth="1"/>
    <col min="10" max="12" width="9.42578125" style="60" customWidth="1"/>
    <col min="13" max="13" width="9.7109375" style="60" customWidth="1"/>
    <col min="14" max="15" width="9.42578125" style="60" customWidth="1"/>
    <col min="16" max="16384" width="11.42578125" style="60"/>
  </cols>
  <sheetData>
    <row r="1" spans="1:17" x14ac:dyDescent="0.2">
      <c r="A1" s="59" t="s">
        <v>35</v>
      </c>
    </row>
    <row r="2" spans="1:17" x14ac:dyDescent="0.2">
      <c r="A2" s="61" t="s">
        <v>58</v>
      </c>
    </row>
    <row r="3" spans="1:17" x14ac:dyDescent="0.2">
      <c r="J3" s="177"/>
      <c r="K3" s="177"/>
    </row>
    <row r="4" spans="1:17" x14ac:dyDescent="0.2">
      <c r="J4" s="177" t="s">
        <v>0</v>
      </c>
      <c r="K4" s="177"/>
      <c r="L4" s="177" t="s">
        <v>30</v>
      </c>
      <c r="M4" s="177"/>
      <c r="N4" s="177" t="s">
        <v>31</v>
      </c>
      <c r="O4" s="177"/>
      <c r="P4" s="177"/>
      <c r="Q4" s="177"/>
    </row>
    <row r="5" spans="1:17" x14ac:dyDescent="0.2">
      <c r="J5" s="88" t="s">
        <v>4</v>
      </c>
      <c r="K5" s="88" t="s">
        <v>5</v>
      </c>
      <c r="L5" s="88" t="s">
        <v>4</v>
      </c>
      <c r="M5" s="88" t="s">
        <v>5</v>
      </c>
      <c r="N5" s="88" t="s">
        <v>4</v>
      </c>
      <c r="O5" s="88" t="s">
        <v>5</v>
      </c>
    </row>
    <row r="6" spans="1:17" ht="15" x14ac:dyDescent="0.25">
      <c r="I6" s="60" t="s">
        <v>6</v>
      </c>
      <c r="J6" s="20">
        <v>92.7</v>
      </c>
      <c r="K6" s="24">
        <v>91.8</v>
      </c>
      <c r="L6" s="20">
        <v>84.1</v>
      </c>
      <c r="M6" s="24">
        <v>86.1</v>
      </c>
      <c r="N6" s="20">
        <v>80.3</v>
      </c>
      <c r="O6" s="24">
        <v>78.5</v>
      </c>
    </row>
    <row r="7" spans="1:17" ht="15" x14ac:dyDescent="0.25">
      <c r="I7" s="60" t="s">
        <v>33</v>
      </c>
      <c r="J7" s="20">
        <v>96.4</v>
      </c>
      <c r="K7" s="24">
        <v>95.8</v>
      </c>
      <c r="L7" s="20">
        <v>92</v>
      </c>
      <c r="M7" s="24">
        <v>91.3</v>
      </c>
      <c r="N7" s="140">
        <v>85.1</v>
      </c>
      <c r="O7" s="24">
        <v>84.8</v>
      </c>
    </row>
    <row r="8" spans="1:17" ht="15" x14ac:dyDescent="0.25">
      <c r="I8" s="60" t="s">
        <v>32</v>
      </c>
      <c r="J8" s="20">
        <v>97.2</v>
      </c>
      <c r="K8" s="24">
        <v>97</v>
      </c>
      <c r="L8" s="20">
        <v>93.8</v>
      </c>
      <c r="M8" s="24">
        <v>92.9</v>
      </c>
      <c r="N8" s="20">
        <v>88.2</v>
      </c>
      <c r="O8" s="24">
        <v>87.7</v>
      </c>
    </row>
    <row r="9" spans="1:17" ht="15" x14ac:dyDescent="0.25">
      <c r="I9" s="60" t="s">
        <v>89</v>
      </c>
      <c r="J9" s="20">
        <v>98.6</v>
      </c>
      <c r="K9" s="24">
        <v>98.3</v>
      </c>
      <c r="L9" s="20">
        <v>94.8</v>
      </c>
      <c r="M9" s="24">
        <v>94.9</v>
      </c>
      <c r="N9" s="20">
        <v>89</v>
      </c>
      <c r="O9" s="24">
        <v>90.4</v>
      </c>
    </row>
    <row r="10" spans="1:17" ht="15" x14ac:dyDescent="0.25">
      <c r="I10" s="60" t="s">
        <v>34</v>
      </c>
      <c r="J10" s="24">
        <v>90.6</v>
      </c>
      <c r="K10" s="24">
        <v>91.7</v>
      </c>
      <c r="L10" s="20">
        <v>93</v>
      </c>
      <c r="M10" s="24">
        <v>90.7</v>
      </c>
      <c r="N10" s="24">
        <v>89.2</v>
      </c>
      <c r="O10" s="24">
        <v>85.7</v>
      </c>
    </row>
    <row r="11" spans="1:17" ht="15" x14ac:dyDescent="0.25">
      <c r="J11" s="24"/>
      <c r="N11" s="24"/>
    </row>
    <row r="12" spans="1:17" ht="15" x14ac:dyDescent="0.25">
      <c r="J12" s="24"/>
      <c r="N12" s="24"/>
    </row>
    <row r="13" spans="1:17" x14ac:dyDescent="0.2">
      <c r="J13" s="20"/>
      <c r="K13" s="20"/>
      <c r="L13" s="20"/>
      <c r="M13" s="20"/>
      <c r="N13" s="20"/>
    </row>
    <row r="14" spans="1:17" ht="15" x14ac:dyDescent="0.25">
      <c r="J14" s="20"/>
      <c r="K14" s="24"/>
      <c r="L14" s="24"/>
      <c r="M14" s="20"/>
      <c r="N14" s="24"/>
      <c r="O14" s="20"/>
    </row>
    <row r="15" spans="1:17" ht="15" x14ac:dyDescent="0.25">
      <c r="J15" s="20"/>
      <c r="K15" s="17"/>
      <c r="L15" s="17"/>
      <c r="M15" s="17"/>
    </row>
    <row r="16" spans="1:17" ht="15" x14ac:dyDescent="0.25">
      <c r="J16" s="24"/>
      <c r="K16" s="24"/>
      <c r="L16" s="24"/>
      <c r="M16" s="24"/>
      <c r="N16" s="24"/>
    </row>
    <row r="17" spans="1:16" ht="15" x14ac:dyDescent="0.25">
      <c r="J17" s="20"/>
      <c r="K17" s="62"/>
      <c r="L17" s="63"/>
      <c r="M17" s="63"/>
      <c r="N17" s="24"/>
    </row>
    <row r="18" spans="1:16" ht="15" x14ac:dyDescent="0.25">
      <c r="J18" s="20"/>
      <c r="K18" s="62"/>
      <c r="L18" s="63"/>
      <c r="M18" s="63"/>
      <c r="N18" s="24"/>
      <c r="O18" s="17"/>
      <c r="P18" s="17"/>
    </row>
    <row r="19" spans="1:16" ht="15" x14ac:dyDescent="0.25">
      <c r="K19" s="62"/>
      <c r="L19" s="63"/>
      <c r="M19" s="63"/>
      <c r="N19" s="24"/>
      <c r="O19" s="63"/>
    </row>
    <row r="20" spans="1:16" ht="15" x14ac:dyDescent="0.25">
      <c r="K20" s="62"/>
      <c r="L20" s="17"/>
      <c r="M20" s="17"/>
      <c r="N20" s="17"/>
      <c r="O20" s="17"/>
    </row>
    <row r="21" spans="1:16" ht="15" x14ac:dyDescent="0.25">
      <c r="K21" s="62"/>
      <c r="L21" s="62"/>
      <c r="M21" s="63"/>
      <c r="N21" s="63"/>
      <c r="O21" s="24"/>
    </row>
    <row r="22" spans="1:16" ht="15" x14ac:dyDescent="0.25">
      <c r="L22" s="62"/>
      <c r="M22" s="63"/>
      <c r="N22" s="63"/>
      <c r="O22" s="24"/>
    </row>
    <row r="23" spans="1:16" ht="15" x14ac:dyDescent="0.25">
      <c r="L23" s="62"/>
      <c r="M23" s="63"/>
      <c r="N23" s="63"/>
      <c r="O23" s="24"/>
    </row>
    <row r="24" spans="1:16" s="77" customFormat="1" ht="15" x14ac:dyDescent="0.25">
      <c r="A24" s="77" t="s">
        <v>96</v>
      </c>
      <c r="L24" s="113"/>
      <c r="M24" s="114"/>
      <c r="N24" s="114"/>
      <c r="O24" s="27"/>
      <c r="P24" s="27"/>
    </row>
    <row r="25" spans="1:16" s="77" customFormat="1" ht="15" x14ac:dyDescent="0.25">
      <c r="A25" s="77" t="s">
        <v>106</v>
      </c>
      <c r="L25" s="113"/>
      <c r="M25" s="114"/>
      <c r="N25" s="114"/>
      <c r="O25" s="27"/>
    </row>
    <row r="26" spans="1:16" s="77" customFormat="1" ht="15" x14ac:dyDescent="0.25">
      <c r="L26" s="113"/>
      <c r="M26" s="114"/>
      <c r="N26" s="114"/>
      <c r="O26" s="27"/>
    </row>
  </sheetData>
  <mergeCells count="5">
    <mergeCell ref="J3:K3"/>
    <mergeCell ref="J4:K4"/>
    <mergeCell ref="L4:M4"/>
    <mergeCell ref="N4:O4"/>
    <mergeCell ref="P4:Q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A989-78A5-4F39-BDCB-C9064480137A}">
  <dimension ref="A1:N37"/>
  <sheetViews>
    <sheetView workbookViewId="0"/>
  </sheetViews>
  <sheetFormatPr baseColWidth="10" defaultColWidth="11.42578125" defaultRowHeight="12.75" x14ac:dyDescent="0.2"/>
  <cols>
    <col min="1" max="1" width="14.28515625" style="60" customWidth="1"/>
    <col min="2" max="2" width="12" style="60" customWidth="1"/>
    <col min="3" max="3" width="12.42578125" style="60" customWidth="1"/>
    <col min="4" max="5" width="11.42578125" style="60"/>
    <col min="6" max="6" width="12" style="60" customWidth="1"/>
    <col min="7" max="16384" width="11.42578125" style="60"/>
  </cols>
  <sheetData>
    <row r="1" spans="1:6" x14ac:dyDescent="0.2">
      <c r="A1" s="59" t="s">
        <v>36</v>
      </c>
    </row>
    <row r="2" spans="1:6" x14ac:dyDescent="0.2">
      <c r="A2" s="61" t="s">
        <v>11</v>
      </c>
    </row>
    <row r="3" spans="1:6" ht="36" x14ac:dyDescent="0.2">
      <c r="A3" s="9" t="s">
        <v>63</v>
      </c>
      <c r="B3" s="10" t="s">
        <v>68</v>
      </c>
      <c r="C3" s="10" t="s">
        <v>64</v>
      </c>
      <c r="D3" s="10" t="s">
        <v>37</v>
      </c>
      <c r="E3" s="64" t="s">
        <v>87</v>
      </c>
      <c r="F3" s="11" t="s">
        <v>88</v>
      </c>
    </row>
    <row r="4" spans="1:6" x14ac:dyDescent="0.2">
      <c r="A4" s="12" t="s">
        <v>65</v>
      </c>
      <c r="B4" s="146">
        <v>1408</v>
      </c>
      <c r="C4" s="65">
        <v>99.6</v>
      </c>
      <c r="D4" s="67">
        <v>91.8</v>
      </c>
      <c r="E4" s="65">
        <v>13.7</v>
      </c>
      <c r="F4" s="148">
        <v>96.2</v>
      </c>
    </row>
    <row r="5" spans="1:6" x14ac:dyDescent="0.2">
      <c r="A5" s="13" t="s">
        <v>66</v>
      </c>
      <c r="B5" s="66">
        <v>73</v>
      </c>
      <c r="C5" s="67">
        <v>100</v>
      </c>
      <c r="D5" s="67">
        <v>82.2</v>
      </c>
      <c r="E5" s="67">
        <v>1.9</v>
      </c>
      <c r="F5" s="149">
        <v>90.4</v>
      </c>
    </row>
    <row r="6" spans="1:6" x14ac:dyDescent="0.2">
      <c r="A6" s="14" t="s">
        <v>67</v>
      </c>
      <c r="B6" s="147">
        <v>409</v>
      </c>
      <c r="C6" s="68">
        <v>91.4</v>
      </c>
      <c r="D6" s="67">
        <v>73.8</v>
      </c>
      <c r="E6" s="68">
        <v>7.5</v>
      </c>
      <c r="F6" s="150">
        <v>57.9</v>
      </c>
    </row>
    <row r="7" spans="1:6" x14ac:dyDescent="0.2">
      <c r="A7" s="89" t="s">
        <v>1</v>
      </c>
      <c r="B7" s="151">
        <v>1890</v>
      </c>
      <c r="C7" s="151">
        <v>97.8</v>
      </c>
      <c r="D7" s="151">
        <v>87.8</v>
      </c>
      <c r="E7" s="118">
        <v>9.6999999999999993</v>
      </c>
      <c r="F7" s="118">
        <v>87.7</v>
      </c>
    </row>
    <row r="8" spans="1:6" x14ac:dyDescent="0.2">
      <c r="A8" s="69" t="s">
        <v>38</v>
      </c>
    </row>
    <row r="10" spans="1:6" x14ac:dyDescent="0.2">
      <c r="A10" s="61" t="s">
        <v>39</v>
      </c>
    </row>
    <row r="11" spans="1:6" ht="24" x14ac:dyDescent="0.2">
      <c r="A11" s="9" t="s">
        <v>40</v>
      </c>
      <c r="B11" s="10" t="s">
        <v>68</v>
      </c>
      <c r="C11" s="10" t="s">
        <v>64</v>
      </c>
      <c r="D11" s="10" t="s">
        <v>37</v>
      </c>
      <c r="E11" s="64" t="s">
        <v>87</v>
      </c>
    </row>
    <row r="12" spans="1:6" x14ac:dyDescent="0.2">
      <c r="A12" s="12" t="s">
        <v>41</v>
      </c>
      <c r="B12" s="70">
        <v>429</v>
      </c>
      <c r="C12" s="65">
        <v>100</v>
      </c>
      <c r="D12" s="65">
        <v>94.9</v>
      </c>
      <c r="E12" s="65">
        <v>4.2</v>
      </c>
    </row>
    <row r="13" spans="1:6" x14ac:dyDescent="0.2">
      <c r="A13" s="13" t="s">
        <v>42</v>
      </c>
      <c r="B13" s="66">
        <v>10</v>
      </c>
      <c r="C13" s="67">
        <v>100</v>
      </c>
      <c r="D13" s="67">
        <v>90</v>
      </c>
      <c r="E13" s="67">
        <v>0.1</v>
      </c>
    </row>
    <row r="14" spans="1:6" x14ac:dyDescent="0.2">
      <c r="A14" s="89" t="s">
        <v>1</v>
      </c>
      <c r="B14" s="91">
        <f>SUM(B12:B13)</f>
        <v>439</v>
      </c>
      <c r="C14" s="90">
        <v>100</v>
      </c>
      <c r="D14" s="90">
        <v>94.8</v>
      </c>
      <c r="E14" s="90">
        <v>4.3</v>
      </c>
    </row>
    <row r="15" spans="1:6" x14ac:dyDescent="0.2">
      <c r="A15" s="71" t="s">
        <v>43</v>
      </c>
    </row>
    <row r="17" spans="1:14" x14ac:dyDescent="0.2">
      <c r="A17" s="61" t="s">
        <v>97</v>
      </c>
    </row>
    <row r="18" spans="1:14" ht="39.75" customHeight="1" x14ac:dyDescent="0.2">
      <c r="A18" s="115"/>
      <c r="B18" s="116"/>
      <c r="C18" s="117"/>
    </row>
    <row r="19" spans="1:14" x14ac:dyDescent="0.2">
      <c r="A19" s="72"/>
      <c r="B19" s="72"/>
      <c r="C19" s="73"/>
    </row>
    <row r="20" spans="1:14" x14ac:dyDescent="0.2">
      <c r="A20" s="71"/>
    </row>
    <row r="22" spans="1:14" x14ac:dyDescent="0.2">
      <c r="A22" s="61" t="s">
        <v>12</v>
      </c>
    </row>
    <row r="23" spans="1:14" ht="24" x14ac:dyDescent="0.2">
      <c r="A23" s="15" t="s">
        <v>68</v>
      </c>
      <c r="B23" s="15" t="s">
        <v>64</v>
      </c>
      <c r="C23" s="10" t="s">
        <v>37</v>
      </c>
      <c r="D23" s="74" t="s">
        <v>87</v>
      </c>
    </row>
    <row r="24" spans="1:14" ht="12.75" customHeight="1" x14ac:dyDescent="0.2">
      <c r="A24" s="152">
        <v>242</v>
      </c>
      <c r="B24" s="16">
        <v>100</v>
      </c>
      <c r="C24" s="153">
        <v>90.9</v>
      </c>
      <c r="D24" s="154">
        <v>2.4</v>
      </c>
    </row>
    <row r="25" spans="1:14" x14ac:dyDescent="0.2">
      <c r="A25" s="71" t="s">
        <v>44</v>
      </c>
      <c r="N25" s="60" t="s">
        <v>93</v>
      </c>
    </row>
    <row r="26" spans="1:14" x14ac:dyDescent="0.2">
      <c r="A26" s="75"/>
    </row>
    <row r="31" spans="1:14" x14ac:dyDescent="0.2">
      <c r="G31" s="20"/>
      <c r="I31" s="20"/>
    </row>
    <row r="32" spans="1:14" x14ac:dyDescent="0.2">
      <c r="I32" s="20"/>
    </row>
    <row r="33" spans="9:9" x14ac:dyDescent="0.2">
      <c r="I33" s="20"/>
    </row>
    <row r="34" spans="9:9" x14ac:dyDescent="0.2">
      <c r="I34" s="20"/>
    </row>
    <row r="35" spans="9:9" x14ac:dyDescent="0.2">
      <c r="I35" s="20"/>
    </row>
    <row r="36" spans="9:9" x14ac:dyDescent="0.2">
      <c r="I36" s="20"/>
    </row>
    <row r="37" spans="9:9" x14ac:dyDescent="0.2">
      <c r="I37" s="20"/>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chapo</vt:lpstr>
      <vt:lpstr>Tab1</vt:lpstr>
      <vt:lpstr>Graph1</vt:lpstr>
      <vt:lpstr>Tab2</vt:lpstr>
      <vt:lpstr>Tab3</vt:lpstr>
      <vt:lpstr>Tab4</vt:lpstr>
      <vt:lpstr>Graph2</vt:lpstr>
      <vt:lpstr>Graph3</vt:lpstr>
      <vt:lpstr>Tab5</vt:lpstr>
      <vt:lpstr>Graph4</vt:lpstr>
      <vt:lpstr>Sources et définitions</vt:lpstr>
      <vt:lpstr>Graph1!Zone_d_impression</vt:lpstr>
      <vt:lpstr>Graph2!Zone_d_impression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Raphael Sigwald</dc:creator>
  <cp:lastModifiedBy>Fabienne Clement</cp:lastModifiedBy>
  <cp:lastPrinted>2022-03-10T13:31:51Z</cp:lastPrinted>
  <dcterms:created xsi:type="dcterms:W3CDTF">2021-05-18T07:49:07Z</dcterms:created>
  <dcterms:modified xsi:type="dcterms:W3CDTF">2026-02-26T08:22:19Z</dcterms:modified>
</cp:coreProperties>
</file>