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DEPP\Publications-Etudes\Publications\Brèves\"/>
    </mc:Choice>
  </mc:AlternateContent>
  <xr:revisionPtr revIDLastSave="0" documentId="8_{4BADCF1B-A2AF-4ABF-8E92-4311115710E9}" xr6:coauthVersionLast="47" xr6:coauthVersionMax="47" xr10:uidLastSave="{00000000-0000-0000-0000-000000000000}"/>
  <bookViews>
    <workbookView xWindow="-120" yWindow="-120" windowWidth="29040" windowHeight="15720" activeTab="3" xr2:uid="{00000000-000D-0000-FFFF-FFFF00000000}"/>
  </bookViews>
  <sheets>
    <sheet name="chapo+chiffres clé" sheetId="6" r:id="rId1"/>
    <sheet name="Graphique 1" sheetId="1" r:id="rId2"/>
    <sheet name="Graphique 2" sheetId="2" r:id="rId3"/>
    <sheet name="tableau 1"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 i="2" l="1"/>
  <c r="Q16" i="2"/>
  <c r="H52" i="7"/>
  <c r="H51" i="7"/>
  <c r="H48" i="7"/>
  <c r="H41" i="7"/>
  <c r="H35" i="7"/>
  <c r="H34" i="7"/>
  <c r="H33" i="7"/>
  <c r="H30" i="7"/>
  <c r="H25" i="7"/>
  <c r="H23" i="7"/>
  <c r="H18" i="7"/>
  <c r="H13" i="7"/>
  <c r="H11" i="7"/>
  <c r="E52" i="7"/>
  <c r="E51" i="7"/>
  <c r="E48" i="7"/>
  <c r="E41" i="7"/>
  <c r="E35" i="7"/>
  <c r="E34" i="7"/>
  <c r="E33" i="7"/>
  <c r="E30" i="7"/>
  <c r="E25" i="7"/>
  <c r="E23" i="7"/>
  <c r="E18" i="7"/>
  <c r="E13" i="7"/>
  <c r="E11" i="7"/>
  <c r="B18" i="7"/>
  <c r="B51" i="7"/>
  <c r="B48" i="7"/>
  <c r="B41" i="7"/>
  <c r="B34" i="7"/>
  <c r="B33" i="7"/>
  <c r="B30" i="7"/>
  <c r="B11" i="7"/>
  <c r="B13" i="7" s="1"/>
  <c r="Q12" i="2"/>
  <c r="Q13" i="2"/>
  <c r="Q14" i="2"/>
  <c r="Q15" i="2"/>
  <c r="P8" i="2"/>
  <c r="B12" i="2"/>
  <c r="D12" i="2"/>
  <c r="B13" i="2"/>
  <c r="D13" i="2"/>
  <c r="B14" i="2"/>
  <c r="D14" i="2"/>
  <c r="B15" i="2"/>
  <c r="D15" i="2"/>
  <c r="B16" i="2"/>
  <c r="D16" i="2"/>
  <c r="L8" i="1"/>
  <c r="L9" i="1"/>
  <c r="L10" i="1"/>
  <c r="L11" i="1"/>
  <c r="L7" i="1"/>
  <c r="I11" i="1"/>
  <c r="H10" i="1"/>
  <c r="J10" i="1" s="1"/>
  <c r="H9" i="1"/>
  <c r="J9" i="1" s="1"/>
  <c r="H8" i="1"/>
  <c r="J8" i="1" s="1"/>
  <c r="H7" i="1"/>
  <c r="J7" i="1" s="1"/>
  <c r="D11" i="1"/>
  <c r="C10" i="1"/>
  <c r="E10" i="1" s="1"/>
  <c r="C9" i="1"/>
  <c r="E9" i="1" s="1"/>
  <c r="C8" i="1"/>
  <c r="E8" i="1" s="1"/>
  <c r="C7" i="1"/>
  <c r="E7" i="1" s="1"/>
  <c r="B23" i="7"/>
  <c r="B25" i="7" s="1"/>
  <c r="B35" i="7" l="1"/>
  <c r="B52" i="7" s="1"/>
  <c r="E11" i="1"/>
  <c r="J11" i="1"/>
  <c r="C11" i="1"/>
  <c r="H11" i="1"/>
  <c r="I16" i="2"/>
  <c r="J16" i="2"/>
  <c r="K16" i="2"/>
  <c r="L16" i="2"/>
  <c r="I12" i="2"/>
  <c r="J12" i="2"/>
  <c r="K12" i="2"/>
  <c r="L12" i="2"/>
  <c r="M12" i="2"/>
  <c r="N12" i="2"/>
  <c r="O12" i="2"/>
  <c r="P12" i="2"/>
  <c r="I15" i="2"/>
  <c r="J15" i="2"/>
  <c r="K15" i="2"/>
  <c r="L15" i="2"/>
  <c r="M15" i="2"/>
  <c r="N15" i="2"/>
  <c r="O15" i="2"/>
  <c r="P15" i="2"/>
  <c r="I14" i="2"/>
  <c r="J14" i="2"/>
  <c r="K14" i="2"/>
  <c r="L14" i="2"/>
  <c r="M14" i="2"/>
  <c r="N14" i="2"/>
  <c r="O14" i="2"/>
  <c r="P14" i="2"/>
  <c r="I13" i="2"/>
  <c r="J13" i="2"/>
  <c r="K13" i="2"/>
  <c r="L13" i="2"/>
  <c r="M13" i="2"/>
  <c r="N13" i="2"/>
  <c r="O13" i="2"/>
  <c r="P13" i="2"/>
  <c r="P16" i="2"/>
  <c r="O8" i="2"/>
  <c r="O16" i="2" s="1"/>
  <c r="K8" i="1" l="1"/>
  <c r="K9" i="1"/>
  <c r="K10" i="1"/>
  <c r="K7" i="1"/>
  <c r="K11" i="1" l="1"/>
  <c r="N8" i="2"/>
  <c r="N16" i="2" s="1"/>
  <c r="M8" i="2" l="1"/>
  <c r="M16" i="2" s="1"/>
</calcChain>
</file>

<file path=xl/sharedStrings.xml><?xml version="1.0" encoding="utf-8"?>
<sst xmlns="http://schemas.openxmlformats.org/spreadsheetml/2006/main" count="120" uniqueCount="84">
  <si>
    <t>Bas-Rhin</t>
  </si>
  <si>
    <t>Haut-Rhin</t>
  </si>
  <si>
    <t>Post-bac</t>
  </si>
  <si>
    <t>Ensemble</t>
  </si>
  <si>
    <t>1er cycle</t>
  </si>
  <si>
    <t>2d cycle pro</t>
  </si>
  <si>
    <t>2d cycle GT</t>
  </si>
  <si>
    <t>2010</t>
  </si>
  <si>
    <t>2011</t>
  </si>
  <si>
    <t>2012</t>
  </si>
  <si>
    <t>2013</t>
  </si>
  <si>
    <t>2014</t>
  </si>
  <si>
    <t>2015</t>
  </si>
  <si>
    <t>2016</t>
  </si>
  <si>
    <t>2017</t>
  </si>
  <si>
    <t>2018</t>
  </si>
  <si>
    <t>2019</t>
  </si>
  <si>
    <t>2d cycle PRO</t>
  </si>
  <si>
    <t>Post-Bac</t>
  </si>
  <si>
    <t>%</t>
  </si>
  <si>
    <t>Total CAP</t>
  </si>
  <si>
    <t>Total CPGE</t>
  </si>
  <si>
    <t>Total BTS</t>
  </si>
  <si>
    <t>DCG</t>
  </si>
  <si>
    <t>Public</t>
  </si>
  <si>
    <t>Privé sous contrat</t>
  </si>
  <si>
    <t>Segpa</t>
  </si>
  <si>
    <t>Total second cycle pro</t>
  </si>
  <si>
    <t>Terminale G</t>
  </si>
  <si>
    <t>Terminale T</t>
  </si>
  <si>
    <t>Total terminale G/T</t>
  </si>
  <si>
    <t>Total second cycle GT</t>
  </si>
  <si>
    <t>Mise à niveau BTS</t>
  </si>
  <si>
    <t>Total post-bac</t>
  </si>
  <si>
    <t>Niveau</t>
  </si>
  <si>
    <t>effectifs</t>
  </si>
  <si>
    <t>6e</t>
  </si>
  <si>
    <t>5e</t>
  </si>
  <si>
    <t>4e</t>
  </si>
  <si>
    <t>3e</t>
  </si>
  <si>
    <t xml:space="preserve">Total 6e à 3e </t>
  </si>
  <si>
    <t>3e Prépa-Métiers</t>
  </si>
  <si>
    <t>CAP 1e année</t>
  </si>
  <si>
    <t>CAP 2e année</t>
  </si>
  <si>
    <t>CAP 1 an</t>
  </si>
  <si>
    <t xml:space="preserve">2de pro </t>
  </si>
  <si>
    <t>Total bac pro/BMA (1)</t>
  </si>
  <si>
    <t>MC et formations  niveau IV et V</t>
  </si>
  <si>
    <t>2de GT</t>
  </si>
  <si>
    <t>1re G</t>
  </si>
  <si>
    <t>1re T</t>
  </si>
  <si>
    <t>Total 1res G/T</t>
  </si>
  <si>
    <t>Total second degré</t>
  </si>
  <si>
    <t>CPGE 1re année</t>
  </si>
  <si>
    <t>CPGE 2e année</t>
  </si>
  <si>
    <t>1re année BTS 2 ans</t>
  </si>
  <si>
    <t xml:space="preserve">2e année BTS 2 ans </t>
  </si>
  <si>
    <t>Autres formations (6)</t>
  </si>
  <si>
    <t xml:space="preserve">Effectifs  </t>
  </si>
  <si>
    <t>CPES 1re année</t>
  </si>
  <si>
    <t>CPES 2e année</t>
  </si>
  <si>
    <t>CPES 3e année</t>
  </si>
  <si>
    <t xml:space="preserve">Total premier cycle </t>
  </si>
  <si>
    <t>1re pro</t>
  </si>
  <si>
    <t>Terminale pro</t>
  </si>
  <si>
    <t xml:space="preserve"> dans un établissement public ou privé sous contrat sous tutelle du ministère de l’éducation nationale, de la jeunesse. Les élèves inscrits dans un</t>
  </si>
  <si>
    <t xml:space="preserve">Sont pris en compte les élèves sous statut scolaire suivant une formation du second degré, y compris post-bac, </t>
  </si>
  <si>
    <t xml:space="preserve">établissement du second degré relevant d’autres ministères sont donc exclus, ainsi que les élèves qui suivent une formation par alternance (apprentissage) </t>
  </si>
  <si>
    <t>et les élèves inscrits dans des formations complémentaires d’initiatives locales (FCIL).</t>
  </si>
  <si>
    <t>Total BMA(1)</t>
  </si>
  <si>
    <t>159 307 élèves</t>
  </si>
  <si>
    <t>14,8 % des effectifs sont dans le privé sous contrat</t>
  </si>
  <si>
    <t>rentrée 2025</t>
  </si>
  <si>
    <t>rentrée 2024</t>
  </si>
  <si>
    <t>Graphique 2 - Évolution des effectifs par cycle (base 100 en 2016)</t>
  </si>
  <si>
    <t>Variation/2024</t>
  </si>
  <si>
    <t>prépa 2nde</t>
  </si>
  <si>
    <t>+2,2 % d'élèves en Bac Pro</t>
  </si>
  <si>
    <t>+1,2 % d'étudiants en CPGE</t>
  </si>
  <si>
    <t>À la rentrée 2025, 159 307 élèves sont scolarisés dans un établissement du second degré, public et privé sous contrat, de l’académie de Strasbourg. 90 360 élèves sont accueillis en collège et 61 341en lycée : 43 087 dans les filières GT et 18 254 en voie pro. Les formations post-bac en lycée accueillent 7 606 étudiants cette année.</t>
  </si>
  <si>
    <t>+1,8 % d'élèves dans la voie professionnelle</t>
  </si>
  <si>
    <t>DN MADE 1re année</t>
  </si>
  <si>
    <t>DN MADE 2e année</t>
  </si>
  <si>
    <t>DN MADE 3e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</si>
</sst>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6" tint="0.59999389629810485"/>
        <bgColor indexed="64"/>
      </patternFill>
    </fill>
    <fill>
      <patternFill patternType="solid">
        <fgColor theme="6" tint="-0.249977111117893"/>
        <bgColor indexed="64"/>
      </patternFill>
    </fill>
  </fills>
  <borders count="5">
    <border>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2" borderId="0" xfId="0" applyFill="1"/>
    <xf numFmtId="0" fontId="1" fillId="3" borderId="0" xfId="0" applyFont="1" applyFill="1"/>
    <xf numFmtId="0" fontId="0" fillId="2" borderId="1" xfId="0" applyFill="1" applyBorder="1" applyAlignment="1">
      <alignment vertical="center" wrapText="1"/>
    </xf>
    <xf numFmtId="3" fontId="0" fillId="0" borderId="1" xfId="0" applyNumberFormat="1" applyBorder="1"/>
    <xf numFmtId="3" fontId="0" fillId="2" borderId="3" xfId="0" applyNumberFormat="1" applyFill="1" applyBorder="1"/>
    <xf numFmtId="3" fontId="0" fillId="0" borderId="3" xfId="0" applyNumberFormat="1" applyBorder="1"/>
    <xf numFmtId="3" fontId="1" fillId="3" borderId="2" xfId="0" applyNumberFormat="1" applyFont="1" applyFill="1" applyBorder="1"/>
    <xf numFmtId="0" fontId="3" fillId="0" borderId="0" xfId="0" applyFont="1"/>
    <xf numFmtId="0" fontId="0" fillId="0" borderId="4" xfId="0" applyBorder="1"/>
    <xf numFmtId="1" fontId="0" fillId="0" borderId="4" xfId="0" applyNumberFormat="1" applyBorder="1"/>
    <xf numFmtId="0" fontId="0" fillId="2" borderId="0" xfId="0" applyFill="1" applyBorder="1" applyAlignment="1">
      <alignment horizontal="center" vertical="center" wrapText="1"/>
    </xf>
    <xf numFmtId="0" fontId="4" fillId="0" borderId="0" xfId="0" applyFont="1"/>
    <xf numFmtId="0" fontId="5" fillId="0" borderId="0" xfId="0" applyFont="1"/>
    <xf numFmtId="3" fontId="0" fillId="0" borderId="0" xfId="0" applyNumberFormat="1"/>
    <xf numFmtId="0" fontId="0" fillId="4" borderId="0" xfId="0" applyFill="1" applyAlignment="1">
      <alignment horizontal="center"/>
    </xf>
    <xf numFmtId="0" fontId="0" fillId="4" borderId="0" xfId="0" applyFill="1"/>
    <xf numFmtId="3" fontId="0" fillId="4" borderId="0" xfId="0" applyNumberFormat="1" applyFill="1"/>
    <xf numFmtId="0" fontId="5" fillId="4" borderId="0" xfId="0" applyFont="1" applyFill="1"/>
    <xf numFmtId="3" fontId="5" fillId="4" borderId="0" xfId="0" applyNumberFormat="1" applyFont="1" applyFill="1"/>
    <xf numFmtId="164" fontId="0" fillId="0" borderId="0" xfId="0" applyNumberFormat="1"/>
    <xf numFmtId="0" fontId="2" fillId="4" borderId="0" xfId="0" applyFont="1" applyFill="1"/>
    <xf numFmtId="3" fontId="2" fillId="4" borderId="0" xfId="0" applyNumberFormat="1" applyFont="1" applyFill="1"/>
    <xf numFmtId="0" fontId="6" fillId="5" borderId="0" xfId="0" applyFont="1" applyFill="1"/>
    <xf numFmtId="3" fontId="6" fillId="5" borderId="0" xfId="0" applyNumberFormat="1" applyFont="1" applyFill="1"/>
    <xf numFmtId="3" fontId="0" fillId="5" borderId="0" xfId="0" applyNumberFormat="1" applyFill="1"/>
    <xf numFmtId="0" fontId="2" fillId="5" borderId="0" xfId="0" applyFont="1" applyFill="1"/>
    <xf numFmtId="3" fontId="2" fillId="5" borderId="0" xfId="0" applyNumberFormat="1" applyFont="1" applyFill="1"/>
    <xf numFmtId="165" fontId="0" fillId="4" borderId="0" xfId="0" applyNumberFormat="1" applyFill="1"/>
    <xf numFmtId="165" fontId="0" fillId="0" borderId="0" xfId="0" applyNumberFormat="1" applyFill="1"/>
    <xf numFmtId="165" fontId="7" fillId="5" borderId="0" xfId="0" applyNumberFormat="1" applyFont="1" applyFill="1"/>
    <xf numFmtId="165" fontId="6" fillId="5" borderId="0" xfId="0" applyNumberFormat="1" applyFont="1" applyFill="1"/>
    <xf numFmtId="49" fontId="0" fillId="0" borderId="0" xfId="0" applyNumberFormat="1"/>
    <xf numFmtId="0" fontId="0" fillId="4" borderId="4" xfId="0" applyFill="1" applyBorder="1"/>
    <xf numFmtId="0" fontId="0" fillId="0" borderId="4" xfId="0" applyFill="1" applyBorder="1"/>
    <xf numFmtId="0" fontId="0" fillId="0" borderId="0" xfId="0" applyFill="1"/>
    <xf numFmtId="164" fontId="0" fillId="0" borderId="4" xfId="0" applyNumberFormat="1" applyBorder="1"/>
    <xf numFmtId="0" fontId="0" fillId="4" borderId="0" xfId="0" applyFill="1" applyAlignment="1">
      <alignment horizontal="center"/>
    </xf>
    <xf numFmtId="165" fontId="2" fillId="4" borderId="0" xfId="0" applyNumberFormat="1" applyFont="1" applyFill="1"/>
    <xf numFmtId="0" fontId="0" fillId="4" borderId="0" xfId="0" applyFill="1" applyAlignment="1">
      <alignment horizontal="center"/>
    </xf>
    <xf numFmtId="0" fontId="0" fillId="0" borderId="0" xfId="0" applyFont="1" applyFill="1"/>
    <xf numFmtId="3" fontId="0" fillId="0" borderId="0" xfId="0" applyNumberFormat="1" applyFont="1" applyFill="1"/>
    <xf numFmtId="165" fontId="0" fillId="0" borderId="0" xfId="0" applyNumberFormat="1" applyFont="1" applyFill="1"/>
    <xf numFmtId="0" fontId="0" fillId="0" borderId="0" xfId="0" applyFont="1"/>
    <xf numFmtId="165" fontId="0" fillId="0" borderId="0" xfId="0" applyNumberFormat="1"/>
    <xf numFmtId="0" fontId="0" fillId="0" borderId="0" xfId="0" applyAlignment="1">
      <alignment horizontal="center"/>
    </xf>
    <xf numFmtId="0" fontId="0" fillId="4"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'Graphique 1'!$B$7</c:f>
              <c:strCache>
                <c:ptCount val="1"/>
                <c:pt idx="0">
                  <c:v>1er cycle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1'!$C$6:$D$6</c:f>
              <c:strCache>
                <c:ptCount val="2"/>
                <c:pt idx="0">
                  <c:v>Bas-Rhin</c:v>
                </c:pt>
                <c:pt idx="1">
                  <c:v>Haut-Rhin</c:v>
                </c:pt>
              </c:strCache>
            </c:strRef>
          </c:cat>
          <c:val>
            <c:numRef>
              <c:f>'Graphique 1'!$C$7:$D$7</c:f>
              <c:numCache>
                <c:formatCode>#,##0</c:formatCode>
                <c:ptCount val="2"/>
                <c:pt idx="0">
                  <c:v>53654</c:v>
                </c:pt>
                <c:pt idx="1">
                  <c:v>36706</c:v>
                </c:pt>
              </c:numCache>
            </c:numRef>
          </c:val>
          <c:extLst>
            <c:ext xmlns:c16="http://schemas.microsoft.com/office/drawing/2014/chart" uri="{C3380CC4-5D6E-409C-BE32-E72D297353CC}">
              <c16:uniqueId val="{00000000-14EB-4CE1-9543-02F8B2286883}"/>
            </c:ext>
          </c:extLst>
        </c:ser>
        <c:ser>
          <c:idx val="1"/>
          <c:order val="1"/>
          <c:tx>
            <c:strRef>
              <c:f>'Graphique 1'!$B$8</c:f>
              <c:strCache>
                <c:ptCount val="1"/>
                <c:pt idx="0">
                  <c:v>2d cycle pro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1'!$C$6:$D$6</c:f>
              <c:strCache>
                <c:ptCount val="2"/>
                <c:pt idx="0">
                  <c:v>Bas-Rhin</c:v>
                </c:pt>
                <c:pt idx="1">
                  <c:v>Haut-Rhin</c:v>
                </c:pt>
              </c:strCache>
            </c:strRef>
          </c:cat>
          <c:val>
            <c:numRef>
              <c:f>'Graphique 1'!$C$8:$D$8</c:f>
              <c:numCache>
                <c:formatCode>#,##0</c:formatCode>
                <c:ptCount val="2"/>
                <c:pt idx="0">
                  <c:v>10128</c:v>
                </c:pt>
                <c:pt idx="1">
                  <c:v>8126</c:v>
                </c:pt>
              </c:numCache>
            </c:numRef>
          </c:val>
          <c:extLst>
            <c:ext xmlns:c16="http://schemas.microsoft.com/office/drawing/2014/chart" uri="{C3380CC4-5D6E-409C-BE32-E72D297353CC}">
              <c16:uniqueId val="{00000001-14EB-4CE1-9543-02F8B2286883}"/>
            </c:ext>
          </c:extLst>
        </c:ser>
        <c:ser>
          <c:idx val="2"/>
          <c:order val="2"/>
          <c:tx>
            <c:strRef>
              <c:f>'Graphique 1'!$B$9</c:f>
              <c:strCache>
                <c:ptCount val="1"/>
                <c:pt idx="0">
                  <c:v>2d cycle GT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1'!$C$6:$D$6</c:f>
              <c:strCache>
                <c:ptCount val="2"/>
                <c:pt idx="0">
                  <c:v>Bas-Rhin</c:v>
                </c:pt>
                <c:pt idx="1">
                  <c:v>Haut-Rhin</c:v>
                </c:pt>
              </c:strCache>
            </c:strRef>
          </c:cat>
          <c:val>
            <c:numRef>
              <c:f>'Graphique 1'!$C$9:$D$9</c:f>
              <c:numCache>
                <c:formatCode>#,##0</c:formatCode>
                <c:ptCount val="2"/>
                <c:pt idx="0">
                  <c:v>26402</c:v>
                </c:pt>
                <c:pt idx="1">
                  <c:v>16685</c:v>
                </c:pt>
              </c:numCache>
            </c:numRef>
          </c:val>
          <c:extLst>
            <c:ext xmlns:c16="http://schemas.microsoft.com/office/drawing/2014/chart" uri="{C3380CC4-5D6E-409C-BE32-E72D297353CC}">
              <c16:uniqueId val="{00000002-14EB-4CE1-9543-02F8B2286883}"/>
            </c:ext>
          </c:extLst>
        </c:ser>
        <c:ser>
          <c:idx val="3"/>
          <c:order val="3"/>
          <c:tx>
            <c:strRef>
              <c:f>'Graphique 1'!$B$10</c:f>
              <c:strCache>
                <c:ptCount val="1"/>
                <c:pt idx="0">
                  <c:v>Post-bac</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1'!$C$6:$D$6</c:f>
              <c:strCache>
                <c:ptCount val="2"/>
                <c:pt idx="0">
                  <c:v>Bas-Rhin</c:v>
                </c:pt>
                <c:pt idx="1">
                  <c:v>Haut-Rhin</c:v>
                </c:pt>
              </c:strCache>
            </c:strRef>
          </c:cat>
          <c:val>
            <c:numRef>
              <c:f>'Graphique 1'!$C$10:$D$10</c:f>
              <c:numCache>
                <c:formatCode>#,##0</c:formatCode>
                <c:ptCount val="2"/>
                <c:pt idx="0">
                  <c:v>5680</c:v>
                </c:pt>
                <c:pt idx="1">
                  <c:v>1926</c:v>
                </c:pt>
              </c:numCache>
            </c:numRef>
          </c:val>
          <c:extLst>
            <c:ext xmlns:c16="http://schemas.microsoft.com/office/drawing/2014/chart" uri="{C3380CC4-5D6E-409C-BE32-E72D297353CC}">
              <c16:uniqueId val="{00000003-14EB-4CE1-9543-02F8B2286883}"/>
            </c:ext>
          </c:extLst>
        </c:ser>
        <c:dLbls>
          <c:dLblPos val="ctr"/>
          <c:showLegendKey val="0"/>
          <c:showVal val="1"/>
          <c:showCatName val="0"/>
          <c:showSerName val="0"/>
          <c:showPercent val="0"/>
          <c:showBubbleSize val="0"/>
        </c:dLbls>
        <c:gapWidth val="50"/>
        <c:overlap val="100"/>
        <c:axId val="1740149088"/>
        <c:axId val="1740151584"/>
      </c:barChart>
      <c:catAx>
        <c:axId val="174014908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740151584"/>
        <c:crosses val="autoZero"/>
        <c:auto val="1"/>
        <c:lblAlgn val="ctr"/>
        <c:lblOffset val="100"/>
        <c:noMultiLvlLbl val="0"/>
      </c:catAx>
      <c:valAx>
        <c:axId val="1740151584"/>
        <c:scaling>
          <c:orientation val="minMax"/>
          <c:max val="100000"/>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740149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52433428202008E-2"/>
          <c:y val="5.8201058201058198E-2"/>
          <c:w val="0.9136361692433197"/>
          <c:h val="0.62318501853934927"/>
        </c:manualLayout>
      </c:layout>
      <c:lineChart>
        <c:grouping val="standard"/>
        <c:varyColors val="0"/>
        <c:ser>
          <c:idx val="0"/>
          <c:order val="0"/>
          <c:tx>
            <c:strRef>
              <c:f>'Graphique 2'!$A$12</c:f>
              <c:strCache>
                <c:ptCount val="1"/>
                <c:pt idx="0">
                  <c:v>1er cycle</c:v>
                </c:pt>
              </c:strCache>
            </c:strRef>
          </c:tx>
          <c:spPr>
            <a:ln w="28575" cap="rnd">
              <a:solidFill>
                <a:schemeClr val="accent1"/>
              </a:solidFill>
              <a:round/>
            </a:ln>
            <a:effectLst/>
          </c:spPr>
          <c:marker>
            <c:symbol val="none"/>
          </c:marker>
          <c:dLbls>
            <c:delete val="1"/>
          </c:dLbls>
          <c:cat>
            <c:strRef>
              <c:f>'Graphique 2'!$H$11:$Q$11</c:f>
              <c:strCache>
                <c:ptCount val="10"/>
                <c:pt idx="0">
                  <c:v>2016</c:v>
                </c:pt>
                <c:pt idx="1">
                  <c:v>2017</c:v>
                </c:pt>
                <c:pt idx="2">
                  <c:v>2018</c:v>
                </c:pt>
                <c:pt idx="3">
                  <c:v>2019</c:v>
                </c:pt>
                <c:pt idx="4">
                  <c:v>2020</c:v>
                </c:pt>
                <c:pt idx="5">
                  <c:v>2011</c:v>
                </c:pt>
                <c:pt idx="6">
                  <c:v>2022</c:v>
                </c:pt>
                <c:pt idx="7">
                  <c:v>2023</c:v>
                </c:pt>
                <c:pt idx="8">
                  <c:v>2024</c:v>
                </c:pt>
                <c:pt idx="9">
                  <c:v>2025</c:v>
                </c:pt>
              </c:strCache>
            </c:strRef>
          </c:cat>
          <c:val>
            <c:numRef>
              <c:f>'Graphique 2'!$H$12:$Q$12</c:f>
              <c:numCache>
                <c:formatCode>0.0</c:formatCode>
                <c:ptCount val="10"/>
                <c:pt idx="0">
                  <c:v>100</c:v>
                </c:pt>
                <c:pt idx="1">
                  <c:v>101.20325721044492</c:v>
                </c:pt>
                <c:pt idx="2">
                  <c:v>102.02665817487035</c:v>
                </c:pt>
                <c:pt idx="3">
                  <c:v>103.24242562096259</c:v>
                </c:pt>
                <c:pt idx="4">
                  <c:v>103.1457556182331</c:v>
                </c:pt>
                <c:pt idx="5">
                  <c:v>103.2731325630061</c:v>
                </c:pt>
                <c:pt idx="6">
                  <c:v>103.73601128195797</c:v>
                </c:pt>
                <c:pt idx="7">
                  <c:v>103.39368574288055</c:v>
                </c:pt>
                <c:pt idx="8">
                  <c:v>103.23673915021381</c:v>
                </c:pt>
                <c:pt idx="9">
                  <c:v>102.76589937221362</c:v>
                </c:pt>
              </c:numCache>
            </c:numRef>
          </c:val>
          <c:smooth val="0"/>
          <c:extLst>
            <c:ext xmlns:c16="http://schemas.microsoft.com/office/drawing/2014/chart" uri="{C3380CC4-5D6E-409C-BE32-E72D297353CC}">
              <c16:uniqueId val="{0000000B-4C53-4262-9A4A-6741FA7892D6}"/>
            </c:ext>
          </c:extLst>
        </c:ser>
        <c:ser>
          <c:idx val="1"/>
          <c:order val="1"/>
          <c:tx>
            <c:strRef>
              <c:f>'Graphique 2'!$A$13</c:f>
              <c:strCache>
                <c:ptCount val="1"/>
                <c:pt idx="0">
                  <c:v>2d cycle GT</c:v>
                </c:pt>
              </c:strCache>
            </c:strRef>
          </c:tx>
          <c:spPr>
            <a:ln w="28575" cap="rnd">
              <a:solidFill>
                <a:schemeClr val="accent2"/>
              </a:solidFill>
              <a:round/>
            </a:ln>
            <a:effectLst/>
          </c:spPr>
          <c:marker>
            <c:symbol val="none"/>
          </c:marker>
          <c:dLbls>
            <c:delete val="1"/>
          </c:dLbls>
          <c:cat>
            <c:strRef>
              <c:f>'Graphique 2'!$H$11:$Q$11</c:f>
              <c:strCache>
                <c:ptCount val="10"/>
                <c:pt idx="0">
                  <c:v>2016</c:v>
                </c:pt>
                <c:pt idx="1">
                  <c:v>2017</c:v>
                </c:pt>
                <c:pt idx="2">
                  <c:v>2018</c:v>
                </c:pt>
                <c:pt idx="3">
                  <c:v>2019</c:v>
                </c:pt>
                <c:pt idx="4">
                  <c:v>2020</c:v>
                </c:pt>
                <c:pt idx="5">
                  <c:v>2011</c:v>
                </c:pt>
                <c:pt idx="6">
                  <c:v>2022</c:v>
                </c:pt>
                <c:pt idx="7">
                  <c:v>2023</c:v>
                </c:pt>
                <c:pt idx="8">
                  <c:v>2024</c:v>
                </c:pt>
                <c:pt idx="9">
                  <c:v>2025</c:v>
                </c:pt>
              </c:strCache>
            </c:strRef>
          </c:cat>
          <c:val>
            <c:numRef>
              <c:f>'Graphique 2'!$H$13:$Q$13</c:f>
              <c:numCache>
                <c:formatCode>0.0</c:formatCode>
                <c:ptCount val="10"/>
                <c:pt idx="0">
                  <c:v>100</c:v>
                </c:pt>
                <c:pt idx="1">
                  <c:v>102.03593098217671</c:v>
                </c:pt>
                <c:pt idx="2">
                  <c:v>101.00492984452029</c:v>
                </c:pt>
                <c:pt idx="3">
                  <c:v>100.24649222601441</c:v>
                </c:pt>
                <c:pt idx="4">
                  <c:v>101.00255972696246</c:v>
                </c:pt>
                <c:pt idx="5">
                  <c:v>102.24450132726584</c:v>
                </c:pt>
                <c:pt idx="6">
                  <c:v>102.72800530906332</c:v>
                </c:pt>
                <c:pt idx="7">
                  <c:v>102.52417519908987</c:v>
                </c:pt>
                <c:pt idx="8">
                  <c:v>101.78943875616231</c:v>
                </c:pt>
                <c:pt idx="9">
                  <c:v>102.12125521425864</c:v>
                </c:pt>
              </c:numCache>
            </c:numRef>
          </c:val>
          <c:smooth val="0"/>
          <c:extLst>
            <c:ext xmlns:c16="http://schemas.microsoft.com/office/drawing/2014/chart" uri="{C3380CC4-5D6E-409C-BE32-E72D297353CC}">
              <c16:uniqueId val="{00000017-4C53-4262-9A4A-6741FA7892D6}"/>
            </c:ext>
          </c:extLst>
        </c:ser>
        <c:ser>
          <c:idx val="2"/>
          <c:order val="2"/>
          <c:tx>
            <c:strRef>
              <c:f>'Graphique 2'!$A$14</c:f>
              <c:strCache>
                <c:ptCount val="1"/>
                <c:pt idx="0">
                  <c:v>2d cycle PRO</c:v>
                </c:pt>
              </c:strCache>
            </c:strRef>
          </c:tx>
          <c:spPr>
            <a:ln w="28575" cap="rnd">
              <a:solidFill>
                <a:schemeClr val="accent3"/>
              </a:solidFill>
              <a:round/>
            </a:ln>
            <a:effectLst/>
          </c:spPr>
          <c:marker>
            <c:symbol val="none"/>
          </c:marker>
          <c:dLbls>
            <c:delete val="1"/>
          </c:dLbls>
          <c:cat>
            <c:strRef>
              <c:f>'Graphique 2'!$H$11:$Q$11</c:f>
              <c:strCache>
                <c:ptCount val="10"/>
                <c:pt idx="0">
                  <c:v>2016</c:v>
                </c:pt>
                <c:pt idx="1">
                  <c:v>2017</c:v>
                </c:pt>
                <c:pt idx="2">
                  <c:v>2018</c:v>
                </c:pt>
                <c:pt idx="3">
                  <c:v>2019</c:v>
                </c:pt>
                <c:pt idx="4">
                  <c:v>2020</c:v>
                </c:pt>
                <c:pt idx="5">
                  <c:v>2011</c:v>
                </c:pt>
                <c:pt idx="6">
                  <c:v>2022</c:v>
                </c:pt>
                <c:pt idx="7">
                  <c:v>2023</c:v>
                </c:pt>
                <c:pt idx="8">
                  <c:v>2024</c:v>
                </c:pt>
                <c:pt idx="9">
                  <c:v>2025</c:v>
                </c:pt>
              </c:strCache>
            </c:strRef>
          </c:cat>
          <c:val>
            <c:numRef>
              <c:f>'Graphique 2'!$H$14:$Q$14</c:f>
              <c:numCache>
                <c:formatCode>0.0</c:formatCode>
                <c:ptCount val="10"/>
                <c:pt idx="0">
                  <c:v>100</c:v>
                </c:pt>
                <c:pt idx="1">
                  <c:v>98.153746491038646</c:v>
                </c:pt>
                <c:pt idx="2">
                  <c:v>96.388469013172099</c:v>
                </c:pt>
                <c:pt idx="3">
                  <c:v>96.091556899157851</c:v>
                </c:pt>
                <c:pt idx="4">
                  <c:v>96.831137983156992</c:v>
                </c:pt>
                <c:pt idx="5">
                  <c:v>95.395163031742598</c:v>
                </c:pt>
                <c:pt idx="6">
                  <c:v>93.246599006694026</c:v>
                </c:pt>
                <c:pt idx="7">
                  <c:v>94.768948391276183</c:v>
                </c:pt>
                <c:pt idx="8">
                  <c:v>96.831137983156992</c:v>
                </c:pt>
                <c:pt idx="9">
                  <c:v>98.542431440293683</c:v>
                </c:pt>
              </c:numCache>
            </c:numRef>
          </c:val>
          <c:smooth val="0"/>
          <c:extLst>
            <c:ext xmlns:c16="http://schemas.microsoft.com/office/drawing/2014/chart" uri="{C3380CC4-5D6E-409C-BE32-E72D297353CC}">
              <c16:uniqueId val="{00000023-4C53-4262-9A4A-6741FA7892D6}"/>
            </c:ext>
          </c:extLst>
        </c:ser>
        <c:ser>
          <c:idx val="3"/>
          <c:order val="3"/>
          <c:tx>
            <c:strRef>
              <c:f>'Graphique 2'!$A$15</c:f>
              <c:strCache>
                <c:ptCount val="1"/>
                <c:pt idx="0">
                  <c:v>Post-Bac</c:v>
                </c:pt>
              </c:strCache>
            </c:strRef>
          </c:tx>
          <c:spPr>
            <a:ln w="28575" cap="rnd">
              <a:solidFill>
                <a:schemeClr val="accent4"/>
              </a:solidFill>
              <a:round/>
            </a:ln>
            <a:effectLst/>
          </c:spPr>
          <c:marker>
            <c:symbol val="none"/>
          </c:marker>
          <c:dLbls>
            <c:delete val="1"/>
          </c:dLbls>
          <c:cat>
            <c:strRef>
              <c:f>'Graphique 2'!$H$11:$Q$11</c:f>
              <c:strCache>
                <c:ptCount val="10"/>
                <c:pt idx="0">
                  <c:v>2016</c:v>
                </c:pt>
                <c:pt idx="1">
                  <c:v>2017</c:v>
                </c:pt>
                <c:pt idx="2">
                  <c:v>2018</c:v>
                </c:pt>
                <c:pt idx="3">
                  <c:v>2019</c:v>
                </c:pt>
                <c:pt idx="4">
                  <c:v>2020</c:v>
                </c:pt>
                <c:pt idx="5">
                  <c:v>2011</c:v>
                </c:pt>
                <c:pt idx="6">
                  <c:v>2022</c:v>
                </c:pt>
                <c:pt idx="7">
                  <c:v>2023</c:v>
                </c:pt>
                <c:pt idx="8">
                  <c:v>2024</c:v>
                </c:pt>
                <c:pt idx="9">
                  <c:v>2025</c:v>
                </c:pt>
              </c:strCache>
            </c:strRef>
          </c:cat>
          <c:val>
            <c:numRef>
              <c:f>'Graphique 2'!$H$15:$Q$15</c:f>
              <c:numCache>
                <c:formatCode>0.0</c:formatCode>
                <c:ptCount val="10"/>
                <c:pt idx="0">
                  <c:v>100</c:v>
                </c:pt>
                <c:pt idx="1">
                  <c:v>101.03917821309125</c:v>
                </c:pt>
                <c:pt idx="2">
                  <c:v>101.91113234591495</c:v>
                </c:pt>
                <c:pt idx="3">
                  <c:v>101.18251313903488</c:v>
                </c:pt>
                <c:pt idx="4">
                  <c:v>101.05112279025323</c:v>
                </c:pt>
                <c:pt idx="5">
                  <c:v>98.817486860965118</c:v>
                </c:pt>
                <c:pt idx="6">
                  <c:v>91.029622551361683</c:v>
                </c:pt>
                <c:pt idx="7">
                  <c:v>89.249880554228383</c:v>
                </c:pt>
                <c:pt idx="8">
                  <c:v>90.384615384615387</c:v>
                </c:pt>
                <c:pt idx="9">
                  <c:v>90.850453893932155</c:v>
                </c:pt>
              </c:numCache>
            </c:numRef>
          </c:val>
          <c:smooth val="0"/>
          <c:extLst>
            <c:ext xmlns:c16="http://schemas.microsoft.com/office/drawing/2014/chart" uri="{C3380CC4-5D6E-409C-BE32-E72D297353CC}">
              <c16:uniqueId val="{0000002E-4C53-4262-9A4A-6741FA7892D6}"/>
            </c:ext>
          </c:extLst>
        </c:ser>
        <c:ser>
          <c:idx val="4"/>
          <c:order val="4"/>
          <c:tx>
            <c:strRef>
              <c:f>'Graphique 2'!$A$16</c:f>
              <c:strCache>
                <c:ptCount val="1"/>
                <c:pt idx="0">
                  <c:v>Ensemble</c:v>
                </c:pt>
              </c:strCache>
            </c:strRef>
          </c:tx>
          <c:spPr>
            <a:ln w="28575" cap="rnd">
              <a:solidFill>
                <a:schemeClr val="accent5"/>
              </a:solidFill>
              <a:round/>
            </a:ln>
            <a:effectLst/>
          </c:spPr>
          <c:marker>
            <c:symbol val="none"/>
          </c:marker>
          <c:dLbls>
            <c:delete val="1"/>
          </c:dLbls>
          <c:cat>
            <c:strRef>
              <c:f>'Graphique 2'!$H$11:$Q$11</c:f>
              <c:strCache>
                <c:ptCount val="10"/>
                <c:pt idx="0">
                  <c:v>2016</c:v>
                </c:pt>
                <c:pt idx="1">
                  <c:v>2017</c:v>
                </c:pt>
                <c:pt idx="2">
                  <c:v>2018</c:v>
                </c:pt>
                <c:pt idx="3">
                  <c:v>2019</c:v>
                </c:pt>
                <c:pt idx="4">
                  <c:v>2020</c:v>
                </c:pt>
                <c:pt idx="5">
                  <c:v>2011</c:v>
                </c:pt>
                <c:pt idx="6">
                  <c:v>2022</c:v>
                </c:pt>
                <c:pt idx="7">
                  <c:v>2023</c:v>
                </c:pt>
                <c:pt idx="8">
                  <c:v>2024</c:v>
                </c:pt>
                <c:pt idx="9">
                  <c:v>2025</c:v>
                </c:pt>
              </c:strCache>
            </c:strRef>
          </c:cat>
          <c:val>
            <c:numRef>
              <c:f>'Graphique 2'!$H$16:$Q$16</c:f>
              <c:numCache>
                <c:formatCode>0.0</c:formatCode>
                <c:ptCount val="10"/>
                <c:pt idx="0">
                  <c:v>100</c:v>
                </c:pt>
                <c:pt idx="1">
                  <c:v>101.05849085443521</c:v>
                </c:pt>
                <c:pt idx="2">
                  <c:v>101.08078157639986</c:v>
                </c:pt>
                <c:pt idx="3">
                  <c:v>101.48392520507463</c:v>
                </c:pt>
                <c:pt idx="4">
                  <c:v>101.88515820043817</c:v>
                </c:pt>
                <c:pt idx="5">
                  <c:v>101.82974983441177</c:v>
                </c:pt>
                <c:pt idx="6">
                  <c:v>101.55016049319813</c:v>
                </c:pt>
                <c:pt idx="7">
                  <c:v>101.3883935395119</c:v>
                </c:pt>
                <c:pt idx="8">
                  <c:v>101.40686299485402</c:v>
                </c:pt>
                <c:pt idx="9">
                  <c:v>101.45908697202832</c:v>
                </c:pt>
              </c:numCache>
            </c:numRef>
          </c:val>
          <c:smooth val="0"/>
          <c:extLst>
            <c:ext xmlns:c16="http://schemas.microsoft.com/office/drawing/2014/chart" uri="{C3380CC4-5D6E-409C-BE32-E72D297353CC}">
              <c16:uniqueId val="{0000003A-4C53-4262-9A4A-6741FA7892D6}"/>
            </c:ext>
          </c:extLst>
        </c:ser>
        <c:dLbls>
          <c:dLblPos val="r"/>
          <c:showLegendKey val="0"/>
          <c:showVal val="1"/>
          <c:showCatName val="0"/>
          <c:showSerName val="0"/>
          <c:showPercent val="0"/>
          <c:showBubbleSize val="0"/>
        </c:dLbls>
        <c:smooth val="0"/>
        <c:axId val="1565518544"/>
        <c:axId val="1565520624"/>
      </c:lineChart>
      <c:catAx>
        <c:axId val="156551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565520624"/>
        <c:crosses val="autoZero"/>
        <c:auto val="1"/>
        <c:lblAlgn val="ctr"/>
        <c:lblOffset val="100"/>
        <c:noMultiLvlLbl val="0"/>
      </c:catAx>
      <c:valAx>
        <c:axId val="1565520624"/>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565518544"/>
        <c:crosses val="autoZero"/>
        <c:crossBetween val="midCat"/>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119062</xdr:colOff>
      <xdr:row>12</xdr:row>
      <xdr:rowOff>90487</xdr:rowOff>
    </xdr:from>
    <xdr:to>
      <xdr:col>7</xdr:col>
      <xdr:colOff>285750</xdr:colOff>
      <xdr:row>26</xdr:row>
      <xdr:rowOff>166687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18</xdr:row>
      <xdr:rowOff>19050</xdr:rowOff>
    </xdr:from>
    <xdr:to>
      <xdr:col>9</xdr:col>
      <xdr:colOff>447675</xdr:colOff>
      <xdr:row>30</xdr:row>
      <xdr:rowOff>133350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CE20-4F37-4840-AEFB-F57A8F3FA771}">
  <dimension ref="A3:G10"/>
  <sheetViews>
    <sheetView workbookViewId="0">
      <selection activeCell="A10" sqref="A10"/>
    </sheetView>
  </sheetViews>
  <sheetFormatPr baseColWidth="10" defaultRowHeight="15" x14ac:dyDescent="0.25"/>
  <sheetData>
    <row r="3" spans="1:7" x14ac:dyDescent="0.25">
      <c r="A3" t="s">
        <v>70</v>
      </c>
    </row>
    <row r="4" spans="1:7" x14ac:dyDescent="0.25">
      <c r="A4" s="32" t="s">
        <v>77</v>
      </c>
    </row>
    <row r="5" spans="1:7" x14ac:dyDescent="0.25">
      <c r="A5" s="32" t="s">
        <v>78</v>
      </c>
    </row>
    <row r="6" spans="1:7" x14ac:dyDescent="0.25">
      <c r="A6" s="32" t="s">
        <v>80</v>
      </c>
    </row>
    <row r="7" spans="1:7" x14ac:dyDescent="0.25">
      <c r="A7" s="32" t="s">
        <v>71</v>
      </c>
      <c r="G7" s="20"/>
    </row>
    <row r="8" spans="1:7" x14ac:dyDescent="0.25">
      <c r="A8" s="32"/>
    </row>
    <row r="10" spans="1:7" x14ac:dyDescent="0.25">
      <c r="A10"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6"/>
  <sheetViews>
    <sheetView workbookViewId="0">
      <selection sqref="A1:XFD2"/>
    </sheetView>
  </sheetViews>
  <sheetFormatPr baseColWidth="10" defaultRowHeight="15" x14ac:dyDescent="0.25"/>
  <sheetData>
    <row r="2" spans="1:12" x14ac:dyDescent="0.25">
      <c r="A2" s="13"/>
      <c r="B2" s="12"/>
    </row>
    <row r="4" spans="1:12" x14ac:dyDescent="0.25">
      <c r="B4" t="s">
        <v>72</v>
      </c>
      <c r="G4" t="s">
        <v>73</v>
      </c>
    </row>
    <row r="6" spans="1:12" x14ac:dyDescent="0.25">
      <c r="B6" s="11" t="s">
        <v>34</v>
      </c>
      <c r="C6" s="3" t="s">
        <v>0</v>
      </c>
      <c r="D6" s="3" t="s">
        <v>1</v>
      </c>
      <c r="G6" s="11" t="s">
        <v>34</v>
      </c>
      <c r="H6" s="3" t="s">
        <v>0</v>
      </c>
      <c r="I6" s="3" t="s">
        <v>1</v>
      </c>
    </row>
    <row r="7" spans="1:12" x14ac:dyDescent="0.25">
      <c r="B7" t="s">
        <v>4</v>
      </c>
      <c r="C7" s="4">
        <f>46918+6682+54</f>
        <v>53654</v>
      </c>
      <c r="D7" s="4">
        <v>36706</v>
      </c>
      <c r="E7">
        <f>SUM(C7:D7)</f>
        <v>90360</v>
      </c>
      <c r="G7" t="s">
        <v>4</v>
      </c>
      <c r="H7" s="4">
        <f>53830+67</f>
        <v>53897</v>
      </c>
      <c r="I7" s="4">
        <v>36877</v>
      </c>
      <c r="J7" s="14">
        <f>SUM(H7:I7)</f>
        <v>90774</v>
      </c>
      <c r="K7" s="14">
        <f>E7-J7</f>
        <v>-414</v>
      </c>
      <c r="L7" s="20">
        <f>(E7-J7)*100/E7</f>
        <v>-0.45816733067729082</v>
      </c>
    </row>
    <row r="8" spans="1:12" x14ac:dyDescent="0.25">
      <c r="B8" s="1" t="s">
        <v>5</v>
      </c>
      <c r="C8" s="5">
        <f>10003+125</f>
        <v>10128</v>
      </c>
      <c r="D8" s="5">
        <v>8126</v>
      </c>
      <c r="E8">
        <f t="shared" ref="E8:E10" si="0">SUM(C8:D8)</f>
        <v>18254</v>
      </c>
      <c r="G8" s="1" t="s">
        <v>5</v>
      </c>
      <c r="H8" s="5">
        <f>9188+722+131</f>
        <v>10041</v>
      </c>
      <c r="I8" s="5">
        <v>7896</v>
      </c>
      <c r="J8" s="14">
        <f t="shared" ref="J8:J10" si="1">SUM(H8:I8)</f>
        <v>17937</v>
      </c>
      <c r="K8" s="14">
        <f t="shared" ref="K8:K11" si="2">E8-J8</f>
        <v>317</v>
      </c>
      <c r="L8" s="20">
        <f t="shared" ref="L8:L11" si="3">(E8-J8)*100/E8</f>
        <v>1.7366056754683905</v>
      </c>
    </row>
    <row r="9" spans="1:12" x14ac:dyDescent="0.25">
      <c r="B9" t="s">
        <v>6</v>
      </c>
      <c r="C9" s="6">
        <f>22388+4014</f>
        <v>26402</v>
      </c>
      <c r="D9" s="6">
        <v>16685</v>
      </c>
      <c r="E9">
        <f t="shared" si="0"/>
        <v>43087</v>
      </c>
      <c r="G9" t="s">
        <v>6</v>
      </c>
      <c r="H9" s="6">
        <f>22182+4051</f>
        <v>26233</v>
      </c>
      <c r="I9" s="6">
        <v>16714</v>
      </c>
      <c r="J9" s="14">
        <f t="shared" si="1"/>
        <v>42947</v>
      </c>
      <c r="K9" s="14">
        <f t="shared" si="2"/>
        <v>140</v>
      </c>
      <c r="L9" s="20">
        <f t="shared" si="3"/>
        <v>0.32492399099496366</v>
      </c>
    </row>
    <row r="10" spans="1:12" x14ac:dyDescent="0.25">
      <c r="B10" s="1" t="s">
        <v>2</v>
      </c>
      <c r="C10" s="5">
        <f>4912+768</f>
        <v>5680</v>
      </c>
      <c r="D10" s="5">
        <v>1926</v>
      </c>
      <c r="E10">
        <f t="shared" si="0"/>
        <v>7606</v>
      </c>
      <c r="G10" s="1" t="s">
        <v>2</v>
      </c>
      <c r="H10" s="5">
        <f>4928+746</f>
        <v>5674</v>
      </c>
      <c r="I10" s="5">
        <v>1893</v>
      </c>
      <c r="J10" s="14">
        <f t="shared" si="1"/>
        <v>7567</v>
      </c>
      <c r="K10" s="14">
        <f t="shared" si="2"/>
        <v>39</v>
      </c>
      <c r="L10" s="20">
        <f t="shared" si="3"/>
        <v>0.51275308966605315</v>
      </c>
    </row>
    <row r="11" spans="1:12" x14ac:dyDescent="0.25">
      <c r="B11" s="2" t="s">
        <v>3</v>
      </c>
      <c r="C11" s="7">
        <f>SUM(C7:C10)</f>
        <v>95864</v>
      </c>
      <c r="D11" s="7">
        <f>SUM(D7:D10)</f>
        <v>63443</v>
      </c>
      <c r="E11">
        <f t="shared" ref="E11" si="4">SUM(E7:E10)</f>
        <v>159307</v>
      </c>
      <c r="G11" s="2" t="s">
        <v>3</v>
      </c>
      <c r="H11" s="7">
        <f>SUM(H7:H10)</f>
        <v>95845</v>
      </c>
      <c r="I11" s="7">
        <f>SUM(I7:I10)</f>
        <v>63380</v>
      </c>
      <c r="J11" s="7">
        <f>SUM(J7:J10)</f>
        <v>159225</v>
      </c>
      <c r="K11" s="14">
        <f t="shared" si="2"/>
        <v>82</v>
      </c>
      <c r="L11" s="20">
        <f t="shared" si="3"/>
        <v>5.1472942180820679E-2</v>
      </c>
    </row>
    <row r="15" spans="1:12" x14ac:dyDescent="0.25">
      <c r="A15" s="8"/>
    </row>
    <row r="16" spans="1:12" x14ac:dyDescent="0.25">
      <c r="A16"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0"/>
  <sheetViews>
    <sheetView workbookViewId="0">
      <selection activeCell="N21" sqref="N21:R30"/>
    </sheetView>
  </sheetViews>
  <sheetFormatPr baseColWidth="10" defaultRowHeight="15" x14ac:dyDescent="0.25"/>
  <cols>
    <col min="16" max="16" width="16.140625" bestFit="1" customWidth="1"/>
    <col min="17" max="17" width="14.5703125" bestFit="1" customWidth="1"/>
  </cols>
  <sheetData>
    <row r="1" spans="1:17" x14ac:dyDescent="0.25">
      <c r="A1" s="13" t="s">
        <v>74</v>
      </c>
    </row>
    <row r="3" spans="1:17" x14ac:dyDescent="0.25">
      <c r="A3" s="9"/>
      <c r="B3" s="9" t="s">
        <v>7</v>
      </c>
      <c r="C3" s="9" t="s">
        <v>8</v>
      </c>
      <c r="D3" s="9" t="s">
        <v>9</v>
      </c>
      <c r="E3" s="9" t="s">
        <v>10</v>
      </c>
      <c r="F3" s="9" t="s">
        <v>11</v>
      </c>
      <c r="G3" s="9" t="s">
        <v>12</v>
      </c>
      <c r="H3" s="9" t="s">
        <v>13</v>
      </c>
      <c r="I3" s="9" t="s">
        <v>14</v>
      </c>
      <c r="J3" s="9" t="s">
        <v>15</v>
      </c>
      <c r="K3" s="9" t="s">
        <v>16</v>
      </c>
      <c r="L3" s="9">
        <v>2020</v>
      </c>
      <c r="M3" s="33">
        <v>2021</v>
      </c>
      <c r="N3" s="33">
        <v>2022</v>
      </c>
      <c r="O3" s="33">
        <v>2023</v>
      </c>
      <c r="P3" s="33">
        <v>2024</v>
      </c>
      <c r="Q3" s="34">
        <v>2025</v>
      </c>
    </row>
    <row r="4" spans="1:17" x14ac:dyDescent="0.25">
      <c r="A4" s="9" t="s">
        <v>4</v>
      </c>
      <c r="B4" s="9">
        <v>89773</v>
      </c>
      <c r="C4" s="9">
        <v>89575</v>
      </c>
      <c r="D4" s="9">
        <v>89879</v>
      </c>
      <c r="E4" s="9">
        <v>89056</v>
      </c>
      <c r="F4" s="9">
        <v>88963</v>
      </c>
      <c r="G4" s="9">
        <v>87928</v>
      </c>
      <c r="H4" s="9">
        <v>87700</v>
      </c>
      <c r="I4" s="9">
        <v>88986</v>
      </c>
      <c r="J4" s="9">
        <v>89710</v>
      </c>
      <c r="K4" s="9">
        <v>90779</v>
      </c>
      <c r="L4" s="9">
        <v>90694</v>
      </c>
      <c r="M4" s="34">
        <v>90806</v>
      </c>
      <c r="N4" s="34">
        <v>91213</v>
      </c>
      <c r="O4" s="34">
        <v>90912</v>
      </c>
      <c r="P4" s="34">
        <v>90774</v>
      </c>
      <c r="Q4" s="34">
        <v>90360</v>
      </c>
    </row>
    <row r="5" spans="1:17" x14ac:dyDescent="0.25">
      <c r="A5" s="9" t="s">
        <v>6</v>
      </c>
      <c r="B5" s="9">
        <v>39958</v>
      </c>
      <c r="C5" s="9">
        <v>39919</v>
      </c>
      <c r="D5" s="9">
        <v>40056</v>
      </c>
      <c r="E5" s="9">
        <v>40579</v>
      </c>
      <c r="F5" s="9">
        <v>41153</v>
      </c>
      <c r="G5" s="9">
        <v>42192</v>
      </c>
      <c r="H5" s="9">
        <v>42860</v>
      </c>
      <c r="I5" s="9">
        <v>43051</v>
      </c>
      <c r="J5" s="9">
        <v>42616</v>
      </c>
      <c r="K5" s="9">
        <v>42296</v>
      </c>
      <c r="L5" s="9">
        <v>42615</v>
      </c>
      <c r="M5" s="34">
        <v>43139</v>
      </c>
      <c r="N5" s="34">
        <v>43343</v>
      </c>
      <c r="O5" s="34">
        <v>43257</v>
      </c>
      <c r="P5" s="34">
        <v>42947</v>
      </c>
      <c r="Q5" s="34">
        <v>43087</v>
      </c>
    </row>
    <row r="6" spans="1:17" x14ac:dyDescent="0.25">
      <c r="A6" s="9" t="s">
        <v>17</v>
      </c>
      <c r="B6" s="9">
        <v>18752</v>
      </c>
      <c r="C6" s="9">
        <v>19160</v>
      </c>
      <c r="D6" s="9">
        <v>18088</v>
      </c>
      <c r="E6" s="9">
        <v>18705</v>
      </c>
      <c r="F6" s="9">
        <v>18224</v>
      </c>
      <c r="G6" s="9">
        <v>18524</v>
      </c>
      <c r="H6" s="9">
        <v>18384</v>
      </c>
      <c r="I6" s="9">
        <v>18182</v>
      </c>
      <c r="J6" s="9">
        <v>17855</v>
      </c>
      <c r="K6" s="9">
        <v>17800</v>
      </c>
      <c r="L6" s="9">
        <v>17937</v>
      </c>
      <c r="M6" s="34">
        <v>17671</v>
      </c>
      <c r="N6" s="34">
        <v>17273</v>
      </c>
      <c r="O6" s="34">
        <v>17555</v>
      </c>
      <c r="P6" s="34">
        <v>17937</v>
      </c>
      <c r="Q6" s="34">
        <v>18254</v>
      </c>
    </row>
    <row r="7" spans="1:17" x14ac:dyDescent="0.25">
      <c r="A7" s="9" t="s">
        <v>18</v>
      </c>
      <c r="B7" s="9">
        <v>7917</v>
      </c>
      <c r="C7" s="9">
        <v>8108</v>
      </c>
      <c r="D7" s="9">
        <v>8284</v>
      </c>
      <c r="E7" s="9">
        <v>8381</v>
      </c>
      <c r="F7" s="9">
        <v>8327</v>
      </c>
      <c r="G7" s="9">
        <v>8372</v>
      </c>
      <c r="H7" s="9">
        <v>8418</v>
      </c>
      <c r="I7" s="9">
        <v>8459</v>
      </c>
      <c r="J7" s="9">
        <v>8532</v>
      </c>
      <c r="K7" s="9">
        <v>8471</v>
      </c>
      <c r="L7" s="9">
        <v>8460</v>
      </c>
      <c r="M7" s="34">
        <v>8273</v>
      </c>
      <c r="N7" s="34">
        <v>7621</v>
      </c>
      <c r="O7" s="34">
        <v>7472</v>
      </c>
      <c r="P7" s="34">
        <v>7567</v>
      </c>
      <c r="Q7" s="34">
        <v>7606</v>
      </c>
    </row>
    <row r="8" spans="1:17" x14ac:dyDescent="0.25">
      <c r="A8" s="9" t="s">
        <v>3</v>
      </c>
      <c r="B8" s="9">
        <v>156400</v>
      </c>
      <c r="C8" s="9">
        <v>156762</v>
      </c>
      <c r="D8" s="9">
        <v>156307</v>
      </c>
      <c r="E8" s="9">
        <v>156721</v>
      </c>
      <c r="F8" s="9">
        <v>156667</v>
      </c>
      <c r="G8" s="9">
        <v>157016</v>
      </c>
      <c r="H8" s="9">
        <v>157362</v>
      </c>
      <c r="I8" s="9">
        <v>158678</v>
      </c>
      <c r="J8" s="9">
        <v>158713</v>
      </c>
      <c r="K8" s="9">
        <v>159346</v>
      </c>
      <c r="L8" s="9">
        <v>159976</v>
      </c>
      <c r="M8" s="34">
        <f>SUM(M4:M7)</f>
        <v>159889</v>
      </c>
      <c r="N8" s="34">
        <f>SUM(N4:N7)</f>
        <v>159450</v>
      </c>
      <c r="O8" s="34">
        <f>SUM(O4:O7)</f>
        <v>159196</v>
      </c>
      <c r="P8" s="34">
        <f>SUM(P4:P7)</f>
        <v>159225</v>
      </c>
      <c r="Q8" s="34">
        <f>SUM(Q4:Q7)</f>
        <v>159307</v>
      </c>
    </row>
    <row r="9" spans="1:17" x14ac:dyDescent="0.25">
      <c r="M9" s="35"/>
      <c r="N9" s="35"/>
      <c r="O9" s="35"/>
    </row>
    <row r="10" spans="1:17" x14ac:dyDescent="0.25">
      <c r="M10" s="35"/>
      <c r="N10" s="35"/>
      <c r="O10" s="35"/>
    </row>
    <row r="11" spans="1:17" x14ac:dyDescent="0.25">
      <c r="A11" s="9"/>
      <c r="B11" s="9" t="s">
        <v>7</v>
      </c>
      <c r="C11" s="9" t="s">
        <v>8</v>
      </c>
      <c r="D11" s="9" t="s">
        <v>9</v>
      </c>
      <c r="E11" s="9" t="s">
        <v>10</v>
      </c>
      <c r="F11" s="9" t="s">
        <v>11</v>
      </c>
      <c r="G11" s="9" t="s">
        <v>12</v>
      </c>
      <c r="H11" s="9" t="s">
        <v>13</v>
      </c>
      <c r="I11" s="9" t="s">
        <v>14</v>
      </c>
      <c r="J11" s="9" t="s">
        <v>15</v>
      </c>
      <c r="K11" s="9" t="s">
        <v>16</v>
      </c>
      <c r="L11" s="9">
        <v>2020</v>
      </c>
      <c r="M11" s="34">
        <v>2011</v>
      </c>
      <c r="N11" s="34">
        <v>2022</v>
      </c>
      <c r="O11" s="34">
        <v>2023</v>
      </c>
      <c r="P11" s="34">
        <v>2024</v>
      </c>
      <c r="Q11" s="34">
        <v>2025</v>
      </c>
    </row>
    <row r="12" spans="1:17" x14ac:dyDescent="0.25">
      <c r="A12" s="9" t="s">
        <v>4</v>
      </c>
      <c r="B12" s="10">
        <f>B4/$C4*100</f>
        <v>100.22104381802959</v>
      </c>
      <c r="C12" s="9">
        <v>100</v>
      </c>
      <c r="D12" s="10">
        <f>D4/$C4*100</f>
        <v>100.33938040747977</v>
      </c>
      <c r="E12" s="36">
        <v>100</v>
      </c>
      <c r="F12" s="36">
        <v>100</v>
      </c>
      <c r="G12" s="36">
        <v>100</v>
      </c>
      <c r="H12" s="36">
        <v>100</v>
      </c>
      <c r="I12" s="36">
        <f t="shared" ref="I12:Q12" si="0">I4/$G4*100</f>
        <v>101.20325721044492</v>
      </c>
      <c r="J12" s="36">
        <f t="shared" si="0"/>
        <v>102.02665817487035</v>
      </c>
      <c r="K12" s="36">
        <f t="shared" si="0"/>
        <v>103.24242562096259</v>
      </c>
      <c r="L12" s="36">
        <f t="shared" si="0"/>
        <v>103.1457556182331</v>
      </c>
      <c r="M12" s="36">
        <f t="shared" si="0"/>
        <v>103.2731325630061</v>
      </c>
      <c r="N12" s="36">
        <f t="shared" si="0"/>
        <v>103.73601128195797</v>
      </c>
      <c r="O12" s="36">
        <f t="shared" si="0"/>
        <v>103.39368574288055</v>
      </c>
      <c r="P12" s="36">
        <f t="shared" si="0"/>
        <v>103.23673915021381</v>
      </c>
      <c r="Q12" s="36">
        <f t="shared" si="0"/>
        <v>102.76589937221362</v>
      </c>
    </row>
    <row r="13" spans="1:17" x14ac:dyDescent="0.25">
      <c r="A13" s="9" t="s">
        <v>6</v>
      </c>
      <c r="B13" s="10">
        <f t="shared" ref="B13:B16" si="1">B5/$C5*100</f>
        <v>100.09769783812219</v>
      </c>
      <c r="C13" s="9">
        <v>100</v>
      </c>
      <c r="D13" s="10">
        <f t="shared" ref="D13:D16" si="2">D5/$C5*100</f>
        <v>100.34319496981388</v>
      </c>
      <c r="E13" s="36">
        <v>100</v>
      </c>
      <c r="F13" s="36">
        <v>100</v>
      </c>
      <c r="G13" s="36">
        <v>100</v>
      </c>
      <c r="H13" s="36">
        <v>100</v>
      </c>
      <c r="I13" s="36">
        <f t="shared" ref="I13:Q13" si="3">I5/$G5*100</f>
        <v>102.03593098217671</v>
      </c>
      <c r="J13" s="36">
        <f t="shared" si="3"/>
        <v>101.00492984452029</v>
      </c>
      <c r="K13" s="36">
        <f t="shared" si="3"/>
        <v>100.24649222601441</v>
      </c>
      <c r="L13" s="36">
        <f t="shared" si="3"/>
        <v>101.00255972696246</v>
      </c>
      <c r="M13" s="36">
        <f t="shared" si="3"/>
        <v>102.24450132726584</v>
      </c>
      <c r="N13" s="36">
        <f t="shared" si="3"/>
        <v>102.72800530906332</v>
      </c>
      <c r="O13" s="36">
        <f t="shared" si="3"/>
        <v>102.52417519908987</v>
      </c>
      <c r="P13" s="36">
        <f t="shared" si="3"/>
        <v>101.78943875616231</v>
      </c>
      <c r="Q13" s="36">
        <f t="shared" si="3"/>
        <v>102.12125521425864</v>
      </c>
    </row>
    <row r="14" spans="1:17" x14ac:dyDescent="0.25">
      <c r="A14" s="9" t="s">
        <v>17</v>
      </c>
      <c r="B14" s="10">
        <f t="shared" si="1"/>
        <v>97.870563674321502</v>
      </c>
      <c r="C14" s="9">
        <v>100</v>
      </c>
      <c r="D14" s="10">
        <f t="shared" si="2"/>
        <v>94.405010438413356</v>
      </c>
      <c r="E14" s="36">
        <v>100</v>
      </c>
      <c r="F14" s="36">
        <v>100</v>
      </c>
      <c r="G14" s="36">
        <v>100</v>
      </c>
      <c r="H14" s="36">
        <v>100</v>
      </c>
      <c r="I14" s="36">
        <f t="shared" ref="I14:Q14" si="4">I6/$G6*100</f>
        <v>98.153746491038646</v>
      </c>
      <c r="J14" s="36">
        <f t="shared" si="4"/>
        <v>96.388469013172099</v>
      </c>
      <c r="K14" s="36">
        <f t="shared" si="4"/>
        <v>96.091556899157851</v>
      </c>
      <c r="L14" s="36">
        <f t="shared" si="4"/>
        <v>96.831137983156992</v>
      </c>
      <c r="M14" s="36">
        <f t="shared" si="4"/>
        <v>95.395163031742598</v>
      </c>
      <c r="N14" s="36">
        <f t="shared" si="4"/>
        <v>93.246599006694026</v>
      </c>
      <c r="O14" s="36">
        <f t="shared" si="4"/>
        <v>94.768948391276183</v>
      </c>
      <c r="P14" s="36">
        <f t="shared" si="4"/>
        <v>96.831137983156992</v>
      </c>
      <c r="Q14" s="36">
        <f t="shared" si="4"/>
        <v>98.542431440293683</v>
      </c>
    </row>
    <row r="15" spans="1:17" x14ac:dyDescent="0.25">
      <c r="A15" s="9" t="s">
        <v>18</v>
      </c>
      <c r="B15" s="10">
        <f t="shared" si="1"/>
        <v>97.644301924025655</v>
      </c>
      <c r="C15" s="9">
        <v>100</v>
      </c>
      <c r="D15" s="10">
        <f t="shared" si="2"/>
        <v>102.17069560927479</v>
      </c>
      <c r="E15" s="36">
        <v>100</v>
      </c>
      <c r="F15" s="36">
        <v>100</v>
      </c>
      <c r="G15" s="36">
        <v>100</v>
      </c>
      <c r="H15" s="36">
        <v>100</v>
      </c>
      <c r="I15" s="36">
        <f t="shared" ref="I15:Q15" si="5">I7/$G7*100</f>
        <v>101.03917821309125</v>
      </c>
      <c r="J15" s="36">
        <f t="shared" si="5"/>
        <v>101.91113234591495</v>
      </c>
      <c r="K15" s="36">
        <f t="shared" si="5"/>
        <v>101.18251313903488</v>
      </c>
      <c r="L15" s="36">
        <f t="shared" si="5"/>
        <v>101.05112279025323</v>
      </c>
      <c r="M15" s="36">
        <f t="shared" si="5"/>
        <v>98.817486860965118</v>
      </c>
      <c r="N15" s="36">
        <f t="shared" si="5"/>
        <v>91.029622551361683</v>
      </c>
      <c r="O15" s="36">
        <f t="shared" si="5"/>
        <v>89.249880554228383</v>
      </c>
      <c r="P15" s="36">
        <f t="shared" si="5"/>
        <v>90.384615384615387</v>
      </c>
      <c r="Q15" s="36">
        <f t="shared" si="5"/>
        <v>90.850453893932155</v>
      </c>
    </row>
    <row r="16" spans="1:17" x14ac:dyDescent="0.25">
      <c r="A16" s="9" t="s">
        <v>3</v>
      </c>
      <c r="B16" s="10">
        <f t="shared" si="1"/>
        <v>99.769076689503834</v>
      </c>
      <c r="C16" s="9">
        <v>100</v>
      </c>
      <c r="D16" s="10">
        <f t="shared" si="2"/>
        <v>99.709751087636036</v>
      </c>
      <c r="E16" s="36">
        <v>100</v>
      </c>
      <c r="F16" s="36">
        <v>100</v>
      </c>
      <c r="G16" s="36">
        <v>100</v>
      </c>
      <c r="H16" s="36">
        <v>100</v>
      </c>
      <c r="I16" s="36">
        <f t="shared" ref="I16:Q16" si="6">I8/$G8*100</f>
        <v>101.05849085443521</v>
      </c>
      <c r="J16" s="36">
        <f t="shared" si="6"/>
        <v>101.08078157639986</v>
      </c>
      <c r="K16" s="36">
        <f t="shared" si="6"/>
        <v>101.48392520507463</v>
      </c>
      <c r="L16" s="36">
        <f t="shared" si="6"/>
        <v>101.88515820043817</v>
      </c>
      <c r="M16" s="36">
        <f t="shared" si="6"/>
        <v>101.82974983441177</v>
      </c>
      <c r="N16" s="36">
        <f t="shared" si="6"/>
        <v>101.55016049319813</v>
      </c>
      <c r="O16" s="36">
        <f t="shared" si="6"/>
        <v>101.3883935395119</v>
      </c>
      <c r="P16" s="36">
        <f t="shared" si="6"/>
        <v>101.40686299485402</v>
      </c>
      <c r="Q16" s="36">
        <f t="shared" si="6"/>
        <v>101.45908697202832</v>
      </c>
    </row>
    <row r="21" spans="14:18" x14ac:dyDescent="0.25">
      <c r="N21" s="44">
        <v>100</v>
      </c>
      <c r="O21" s="44">
        <v>100</v>
      </c>
      <c r="P21" s="44">
        <v>100</v>
      </c>
      <c r="Q21" s="44">
        <v>100</v>
      </c>
      <c r="R21" s="44">
        <v>100</v>
      </c>
    </row>
    <row r="22" spans="14:18" x14ac:dyDescent="0.25">
      <c r="N22" s="44">
        <v>101.20325721044492</v>
      </c>
      <c r="O22" s="44">
        <v>102.03593098217671</v>
      </c>
      <c r="P22" s="44">
        <v>98.153746491038646</v>
      </c>
      <c r="Q22" s="44">
        <v>101.03917821309125</v>
      </c>
      <c r="R22" s="44">
        <v>101.05849085443521</v>
      </c>
    </row>
    <row r="23" spans="14:18" x14ac:dyDescent="0.25">
      <c r="N23" s="44">
        <v>102.02665817487035</v>
      </c>
      <c r="O23" s="44">
        <v>101.00492984452029</v>
      </c>
      <c r="P23" s="44">
        <v>96.388469013172099</v>
      </c>
      <c r="Q23" s="44">
        <v>101.91113234591495</v>
      </c>
      <c r="R23" s="44">
        <v>101.08078157639986</v>
      </c>
    </row>
    <row r="24" spans="14:18" x14ac:dyDescent="0.25">
      <c r="N24" s="44">
        <v>103.24242562096259</v>
      </c>
      <c r="O24" s="44">
        <v>100.24649222601441</v>
      </c>
      <c r="P24" s="44">
        <v>96.091556899157851</v>
      </c>
      <c r="Q24" s="44">
        <v>101.18251313903488</v>
      </c>
      <c r="R24" s="44">
        <v>101.48392520507463</v>
      </c>
    </row>
    <row r="25" spans="14:18" x14ac:dyDescent="0.25">
      <c r="N25" s="44">
        <v>103.1457556182331</v>
      </c>
      <c r="O25" s="44">
        <v>101.00255972696246</v>
      </c>
      <c r="P25" s="44">
        <v>96.831137983156992</v>
      </c>
      <c r="Q25" s="44">
        <v>101.05112279025323</v>
      </c>
      <c r="R25" s="44">
        <v>101.88515820043817</v>
      </c>
    </row>
    <row r="26" spans="14:18" x14ac:dyDescent="0.25">
      <c r="N26" s="44">
        <v>103.2731325630061</v>
      </c>
      <c r="O26" s="44">
        <v>102.24450132726584</v>
      </c>
      <c r="P26" s="44">
        <v>95.395163031742598</v>
      </c>
      <c r="Q26" s="44">
        <v>98.817486860965118</v>
      </c>
      <c r="R26" s="44">
        <v>101.82974983441177</v>
      </c>
    </row>
    <row r="27" spans="14:18" x14ac:dyDescent="0.25">
      <c r="N27" s="44">
        <v>103.73601128195797</v>
      </c>
      <c r="O27" s="44">
        <v>102.72800530906332</v>
      </c>
      <c r="P27" s="44">
        <v>93.246599006694026</v>
      </c>
      <c r="Q27" s="44">
        <v>91.029622551361683</v>
      </c>
      <c r="R27" s="44">
        <v>101.55016049319813</v>
      </c>
    </row>
    <row r="28" spans="14:18" x14ac:dyDescent="0.25">
      <c r="N28" s="44">
        <v>103.39368574288055</v>
      </c>
      <c r="O28" s="44">
        <v>102.52417519908987</v>
      </c>
      <c r="P28" s="44">
        <v>94.768948391276183</v>
      </c>
      <c r="Q28" s="44">
        <v>89.249880554228383</v>
      </c>
      <c r="R28" s="44">
        <v>101.3883935395119</v>
      </c>
    </row>
    <row r="29" spans="14:18" x14ac:dyDescent="0.25">
      <c r="N29" s="44">
        <v>103.23673915021381</v>
      </c>
      <c r="O29" s="44">
        <v>101.78943875616231</v>
      </c>
      <c r="P29" s="44">
        <v>96.831137983156992</v>
      </c>
      <c r="Q29" s="44">
        <v>90.384615384615387</v>
      </c>
      <c r="R29" s="44">
        <v>101.40686299485402</v>
      </c>
    </row>
    <row r="30" spans="14:18" x14ac:dyDescent="0.25">
      <c r="N30" s="44">
        <v>102.76589937221362</v>
      </c>
      <c r="O30" s="44">
        <v>102.12125521425864</v>
      </c>
      <c r="P30" s="44">
        <v>98.542431440293683</v>
      </c>
      <c r="Q30" s="44">
        <v>90.850453893932155</v>
      </c>
      <c r="R30" s="44">
        <v>101.5</v>
      </c>
    </row>
  </sheetData>
  <pageMargins left="0.25" right="0.25" top="0.75" bottom="0.75" header="0.3" footer="0.3"/>
  <pageSetup paperSize="9" scale="7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FC240-6F30-4AB2-86FB-6DDCDF4CFD2D}">
  <sheetPr>
    <pageSetUpPr fitToPage="1"/>
  </sheetPr>
  <dimension ref="A4:K57"/>
  <sheetViews>
    <sheetView tabSelected="1" topLeftCell="A31" workbookViewId="0">
      <selection activeCell="A48" sqref="A48"/>
    </sheetView>
  </sheetViews>
  <sheetFormatPr baseColWidth="10" defaultRowHeight="15" x14ac:dyDescent="0.25"/>
  <cols>
    <col min="1" max="1" width="29.85546875" bestFit="1" customWidth="1"/>
    <col min="2" max="2" width="9.140625" bestFit="1" customWidth="1"/>
    <col min="3" max="3" width="13.85546875" customWidth="1"/>
    <col min="4" max="4" width="11.42578125" customWidth="1"/>
    <col min="5" max="5" width="9.140625" bestFit="1" customWidth="1"/>
    <col min="6" max="6" width="13.7109375" customWidth="1"/>
    <col min="7" max="7" width="11.42578125" customWidth="1"/>
    <col min="8" max="8" width="9.140625" bestFit="1" customWidth="1"/>
    <col min="9" max="9" width="13.28515625" customWidth="1"/>
    <col min="10" max="10" width="11" customWidth="1"/>
  </cols>
  <sheetData>
    <row r="4" spans="1:11" x14ac:dyDescent="0.25">
      <c r="B4" s="45" t="s">
        <v>24</v>
      </c>
      <c r="C4" s="45"/>
      <c r="D4" s="45"/>
      <c r="E4" s="45" t="s">
        <v>25</v>
      </c>
      <c r="F4" s="45"/>
      <c r="G4" s="45"/>
      <c r="H4" s="45" t="s">
        <v>3</v>
      </c>
      <c r="I4" s="45"/>
      <c r="J4" s="45"/>
    </row>
    <row r="5" spans="1:11" x14ac:dyDescent="0.25">
      <c r="B5" s="39" t="s">
        <v>58</v>
      </c>
      <c r="C5" s="46" t="s">
        <v>75</v>
      </c>
      <c r="D5" s="46"/>
      <c r="E5" s="15" t="s">
        <v>58</v>
      </c>
      <c r="F5" s="46" t="s">
        <v>75</v>
      </c>
      <c r="G5" s="46"/>
      <c r="H5" s="15" t="s">
        <v>58</v>
      </c>
      <c r="I5" s="46" t="s">
        <v>75</v>
      </c>
      <c r="J5" s="46"/>
    </row>
    <row r="6" spans="1:11" x14ac:dyDescent="0.25">
      <c r="B6" s="39">
        <v>2025</v>
      </c>
      <c r="C6" s="39" t="s">
        <v>35</v>
      </c>
      <c r="D6" s="39" t="s">
        <v>19</v>
      </c>
      <c r="E6" s="37">
        <v>2025</v>
      </c>
      <c r="F6" s="15" t="s">
        <v>35</v>
      </c>
      <c r="G6" s="15" t="s">
        <v>19</v>
      </c>
      <c r="H6" s="37">
        <v>2025</v>
      </c>
      <c r="I6" s="15" t="s">
        <v>35</v>
      </c>
      <c r="J6" s="15" t="s">
        <v>19</v>
      </c>
    </row>
    <row r="7" spans="1:11" x14ac:dyDescent="0.25">
      <c r="A7" t="s">
        <v>36</v>
      </c>
      <c r="B7" s="14">
        <v>18402</v>
      </c>
      <c r="C7" s="14">
        <v>57</v>
      </c>
      <c r="D7" s="20">
        <v>0.3</v>
      </c>
      <c r="E7" s="14">
        <v>3533</v>
      </c>
      <c r="F7" s="14">
        <v>51</v>
      </c>
      <c r="G7" s="20">
        <v>1.5</v>
      </c>
      <c r="H7" s="14">
        <v>21935</v>
      </c>
      <c r="I7" s="14">
        <v>108</v>
      </c>
      <c r="J7" s="20">
        <v>0.5</v>
      </c>
      <c r="K7" s="20"/>
    </row>
    <row r="8" spans="1:11" x14ac:dyDescent="0.25">
      <c r="A8" t="s">
        <v>37</v>
      </c>
      <c r="B8" s="14">
        <v>18299</v>
      </c>
      <c r="C8" s="14">
        <v>85</v>
      </c>
      <c r="D8" s="20">
        <v>0.5</v>
      </c>
      <c r="E8" s="14">
        <v>3463</v>
      </c>
      <c r="F8" s="14">
        <v>24</v>
      </c>
      <c r="G8" s="20">
        <v>0.7</v>
      </c>
      <c r="H8" s="14">
        <v>21762</v>
      </c>
      <c r="I8" s="14">
        <v>109</v>
      </c>
      <c r="J8" s="20">
        <v>0.5</v>
      </c>
      <c r="K8" s="20"/>
    </row>
    <row r="9" spans="1:11" x14ac:dyDescent="0.25">
      <c r="A9" t="s">
        <v>38</v>
      </c>
      <c r="B9" s="14">
        <v>18251</v>
      </c>
      <c r="C9" s="14">
        <v>-399</v>
      </c>
      <c r="D9" s="20">
        <v>-2.1</v>
      </c>
      <c r="E9" s="14">
        <v>3411</v>
      </c>
      <c r="F9" s="14">
        <v>-90</v>
      </c>
      <c r="G9" s="20">
        <v>-2.6</v>
      </c>
      <c r="H9" s="14">
        <v>21662</v>
      </c>
      <c r="I9" s="14">
        <v>-489</v>
      </c>
      <c r="J9" s="20">
        <v>-2.2000000000000002</v>
      </c>
      <c r="K9" s="20"/>
    </row>
    <row r="10" spans="1:11" x14ac:dyDescent="0.25">
      <c r="A10" t="s">
        <v>39</v>
      </c>
      <c r="B10" s="14">
        <v>18434</v>
      </c>
      <c r="C10" s="14">
        <v>-241</v>
      </c>
      <c r="D10" s="20">
        <v>-1.3</v>
      </c>
      <c r="E10" s="14">
        <v>3398</v>
      </c>
      <c r="F10" s="14">
        <v>15</v>
      </c>
      <c r="G10" s="20">
        <v>0.4</v>
      </c>
      <c r="H10" s="14">
        <v>21832</v>
      </c>
      <c r="I10" s="14">
        <v>-226</v>
      </c>
      <c r="J10" s="20">
        <v>-1</v>
      </c>
      <c r="K10" s="20"/>
    </row>
    <row r="11" spans="1:11" x14ac:dyDescent="0.25">
      <c r="A11" s="16" t="s">
        <v>40</v>
      </c>
      <c r="B11" s="17">
        <f>SUM(B7:B10)</f>
        <v>73386</v>
      </c>
      <c r="C11" s="17">
        <v>-498</v>
      </c>
      <c r="D11" s="28">
        <v>-0.7</v>
      </c>
      <c r="E11" s="17">
        <f>SUM(E7:E10)</f>
        <v>13805</v>
      </c>
      <c r="F11" s="17">
        <v>0</v>
      </c>
      <c r="G11" s="28">
        <v>0</v>
      </c>
      <c r="H11" s="17">
        <f>SUM(H7:H10)</f>
        <v>87191</v>
      </c>
      <c r="I11" s="17">
        <v>-498</v>
      </c>
      <c r="J11" s="28">
        <v>-0.6</v>
      </c>
      <c r="K11" s="20"/>
    </row>
    <row r="12" spans="1:11" x14ac:dyDescent="0.25">
      <c r="A12" t="s">
        <v>26</v>
      </c>
      <c r="B12" s="14">
        <v>3111</v>
      </c>
      <c r="C12" s="14">
        <v>84</v>
      </c>
      <c r="D12" s="29">
        <v>2.8</v>
      </c>
      <c r="E12">
        <v>58</v>
      </c>
      <c r="F12">
        <v>0</v>
      </c>
      <c r="G12" s="29">
        <v>0</v>
      </c>
      <c r="H12" s="14">
        <v>3169</v>
      </c>
      <c r="I12" s="14">
        <v>84</v>
      </c>
      <c r="J12" s="29">
        <v>2.7</v>
      </c>
      <c r="K12" s="20"/>
    </row>
    <row r="13" spans="1:11" x14ac:dyDescent="0.25">
      <c r="A13" s="18" t="s">
        <v>62</v>
      </c>
      <c r="B13" s="19">
        <f>B12+B11</f>
        <v>76497</v>
      </c>
      <c r="C13" s="19">
        <v>-414</v>
      </c>
      <c r="D13" s="38">
        <v>-0.5</v>
      </c>
      <c r="E13" s="19">
        <f>E12+E11</f>
        <v>13863</v>
      </c>
      <c r="F13" s="19">
        <v>0</v>
      </c>
      <c r="G13" s="38">
        <v>0</v>
      </c>
      <c r="H13" s="22">
        <f>H12+H11</f>
        <v>90360</v>
      </c>
      <c r="I13" s="19">
        <v>-414</v>
      </c>
      <c r="J13" s="38">
        <v>-0.5</v>
      </c>
    </row>
    <row r="14" spans="1:11" x14ac:dyDescent="0.25">
      <c r="A14" t="s">
        <v>41</v>
      </c>
      <c r="B14">
        <v>1011</v>
      </c>
      <c r="C14">
        <v>-9</v>
      </c>
      <c r="D14" s="29">
        <v>-0.9</v>
      </c>
      <c r="E14">
        <v>194</v>
      </c>
      <c r="F14">
        <v>-21</v>
      </c>
      <c r="G14" s="29">
        <v>-9.8000000000000007</v>
      </c>
      <c r="H14" s="14">
        <v>1205</v>
      </c>
      <c r="I14" s="14">
        <v>-30</v>
      </c>
      <c r="J14" s="29">
        <v>-2.4</v>
      </c>
    </row>
    <row r="15" spans="1:11" x14ac:dyDescent="0.25">
      <c r="A15" t="s">
        <v>42</v>
      </c>
      <c r="B15" s="14">
        <v>1632</v>
      </c>
      <c r="C15" s="14">
        <v>47</v>
      </c>
      <c r="D15" s="29">
        <v>3</v>
      </c>
      <c r="E15">
        <v>90</v>
      </c>
      <c r="F15">
        <v>0</v>
      </c>
      <c r="G15" s="29">
        <v>0</v>
      </c>
      <c r="H15" s="14">
        <v>1722</v>
      </c>
      <c r="I15" s="14">
        <v>47</v>
      </c>
      <c r="J15" s="29">
        <v>2.8</v>
      </c>
    </row>
    <row r="16" spans="1:11" x14ac:dyDescent="0.25">
      <c r="A16" t="s">
        <v>43</v>
      </c>
      <c r="B16" s="14">
        <v>1215</v>
      </c>
      <c r="C16" s="14">
        <v>-30</v>
      </c>
      <c r="D16" s="29">
        <v>-2.4</v>
      </c>
      <c r="E16">
        <v>77</v>
      </c>
      <c r="F16">
        <v>13</v>
      </c>
      <c r="G16" s="29">
        <v>20.3</v>
      </c>
      <c r="H16" s="14">
        <v>1292</v>
      </c>
      <c r="I16" s="14">
        <v>-17</v>
      </c>
      <c r="J16" s="29">
        <v>-1.3</v>
      </c>
    </row>
    <row r="17" spans="1:10" x14ac:dyDescent="0.25">
      <c r="A17" t="s">
        <v>44</v>
      </c>
      <c r="B17" s="14">
        <v>42</v>
      </c>
      <c r="C17">
        <v>-1</v>
      </c>
      <c r="D17" s="29">
        <v>-2.2999999999999998</v>
      </c>
      <c r="E17">
        <v>6</v>
      </c>
      <c r="F17">
        <v>-3</v>
      </c>
      <c r="G17" s="29">
        <v>-33.299999999999997</v>
      </c>
      <c r="H17" s="14">
        <v>48</v>
      </c>
      <c r="I17" s="14">
        <v>-4</v>
      </c>
      <c r="J17" s="29">
        <v>-7.74</v>
      </c>
    </row>
    <row r="18" spans="1:10" x14ac:dyDescent="0.25">
      <c r="A18" s="16" t="s">
        <v>20</v>
      </c>
      <c r="B18" s="17">
        <f>B17+B16+B15</f>
        <v>2889</v>
      </c>
      <c r="C18" s="17">
        <v>13</v>
      </c>
      <c r="D18" s="28">
        <v>0.5</v>
      </c>
      <c r="E18" s="17">
        <f>E17+E16+E15</f>
        <v>173</v>
      </c>
      <c r="F18" s="17">
        <v>10</v>
      </c>
      <c r="G18" s="28">
        <v>6.1</v>
      </c>
      <c r="H18" s="17">
        <f>SUM(H15:H17)</f>
        <v>3062</v>
      </c>
      <c r="I18" s="17">
        <v>23</v>
      </c>
      <c r="J18" s="28">
        <v>0.8</v>
      </c>
    </row>
    <row r="19" spans="1:10" x14ac:dyDescent="0.25">
      <c r="A19" t="s">
        <v>45</v>
      </c>
      <c r="B19" s="14">
        <v>4360</v>
      </c>
      <c r="C19" s="14">
        <v>88</v>
      </c>
      <c r="D19" s="29">
        <v>2.1</v>
      </c>
      <c r="E19">
        <v>563</v>
      </c>
      <c r="F19">
        <v>5</v>
      </c>
      <c r="G19" s="29">
        <v>0.9</v>
      </c>
      <c r="H19" s="14">
        <v>4923</v>
      </c>
      <c r="I19" s="14">
        <v>93</v>
      </c>
      <c r="J19" s="29">
        <v>1.9</v>
      </c>
    </row>
    <row r="20" spans="1:10" x14ac:dyDescent="0.25">
      <c r="A20" t="s">
        <v>63</v>
      </c>
      <c r="B20" s="14">
        <v>4148</v>
      </c>
      <c r="C20" s="14">
        <v>112</v>
      </c>
      <c r="D20" s="29">
        <v>2.8</v>
      </c>
      <c r="E20">
        <v>524</v>
      </c>
      <c r="F20">
        <v>15</v>
      </c>
      <c r="G20" s="29">
        <v>2.9</v>
      </c>
      <c r="H20" s="14">
        <v>4672</v>
      </c>
      <c r="I20" s="14">
        <v>127</v>
      </c>
      <c r="J20" s="29">
        <v>2.8</v>
      </c>
    </row>
    <row r="21" spans="1:10" x14ac:dyDescent="0.25">
      <c r="A21" t="s">
        <v>64</v>
      </c>
      <c r="B21" s="14">
        <v>3799</v>
      </c>
      <c r="C21" s="14">
        <v>74</v>
      </c>
      <c r="D21" s="29">
        <v>2</v>
      </c>
      <c r="E21">
        <v>455</v>
      </c>
      <c r="F21">
        <v>12</v>
      </c>
      <c r="G21" s="29">
        <v>2.7</v>
      </c>
      <c r="H21" s="14">
        <v>4254</v>
      </c>
      <c r="I21" s="14">
        <v>86</v>
      </c>
      <c r="J21" s="29">
        <v>2.1</v>
      </c>
    </row>
    <row r="22" spans="1:10" x14ac:dyDescent="0.25">
      <c r="A22" t="s">
        <v>69</v>
      </c>
      <c r="B22" s="14">
        <v>16</v>
      </c>
      <c r="C22" s="14">
        <v>-1</v>
      </c>
      <c r="D22" s="29">
        <v>-5.9</v>
      </c>
      <c r="E22">
        <v>0</v>
      </c>
      <c r="F22">
        <v>0</v>
      </c>
      <c r="G22" s="29">
        <v>0</v>
      </c>
      <c r="H22" s="14">
        <v>16</v>
      </c>
      <c r="I22" s="14">
        <v>-1</v>
      </c>
      <c r="J22" s="29">
        <v>-5.9</v>
      </c>
    </row>
    <row r="23" spans="1:10" x14ac:dyDescent="0.25">
      <c r="A23" s="16" t="s">
        <v>46</v>
      </c>
      <c r="B23" s="17">
        <f>SUM(B19:B22)</f>
        <v>12323</v>
      </c>
      <c r="C23" s="17">
        <v>273</v>
      </c>
      <c r="D23" s="28">
        <v>2.2999999999999998</v>
      </c>
      <c r="E23" s="17">
        <f>E22+E21+E20+E19</f>
        <v>1542</v>
      </c>
      <c r="F23" s="17">
        <v>32</v>
      </c>
      <c r="G23" s="28">
        <v>2.1</v>
      </c>
      <c r="H23" s="17">
        <f>SUM(H19:H22)</f>
        <v>13865</v>
      </c>
      <c r="I23" s="17">
        <v>305</v>
      </c>
      <c r="J23" s="28">
        <v>2.2000000000000002</v>
      </c>
    </row>
    <row r="24" spans="1:10" x14ac:dyDescent="0.25">
      <c r="A24" t="s">
        <v>47</v>
      </c>
      <c r="B24" s="14">
        <v>122</v>
      </c>
      <c r="C24">
        <v>22</v>
      </c>
      <c r="D24" s="29">
        <v>22</v>
      </c>
      <c r="E24">
        <v>0</v>
      </c>
      <c r="F24">
        <v>-3</v>
      </c>
      <c r="G24" s="29">
        <v>-100</v>
      </c>
      <c r="H24" s="14">
        <v>122</v>
      </c>
      <c r="I24" s="14">
        <v>19</v>
      </c>
      <c r="J24" s="29">
        <v>18.399999999999999</v>
      </c>
    </row>
    <row r="25" spans="1:10" x14ac:dyDescent="0.25">
      <c r="A25" s="21" t="s">
        <v>27</v>
      </c>
      <c r="B25" s="22">
        <f>+B24+B23+B18+B14</f>
        <v>16345</v>
      </c>
      <c r="C25" s="22">
        <v>299</v>
      </c>
      <c r="D25" s="28">
        <v>1.9</v>
      </c>
      <c r="E25" s="22">
        <f>+E24+E23+E18+E14</f>
        <v>1909</v>
      </c>
      <c r="F25" s="22">
        <v>18</v>
      </c>
      <c r="G25" s="28">
        <v>1</v>
      </c>
      <c r="H25" s="17">
        <f>H24+H23+H18+H14</f>
        <v>18254</v>
      </c>
      <c r="I25" s="22">
        <v>317</v>
      </c>
      <c r="J25" s="28">
        <v>1.8</v>
      </c>
    </row>
    <row r="26" spans="1:10" s="43" customFormat="1" x14ac:dyDescent="0.25">
      <c r="A26" s="40" t="s">
        <v>76</v>
      </c>
      <c r="B26" s="41">
        <v>13</v>
      </c>
      <c r="C26" s="41">
        <v>-14</v>
      </c>
      <c r="D26" s="42">
        <v>-51.9</v>
      </c>
      <c r="E26" s="41">
        <v>0</v>
      </c>
      <c r="F26" s="41">
        <v>0</v>
      </c>
      <c r="G26" s="42">
        <v>0</v>
      </c>
      <c r="H26" s="41">
        <v>13</v>
      </c>
      <c r="I26" s="41">
        <v>-14</v>
      </c>
      <c r="J26" s="42">
        <v>-51.9</v>
      </c>
    </row>
    <row r="27" spans="1:10" x14ac:dyDescent="0.25">
      <c r="A27" t="s">
        <v>48</v>
      </c>
      <c r="B27" s="14">
        <v>12710</v>
      </c>
      <c r="C27" s="14">
        <v>181</v>
      </c>
      <c r="D27" s="29">
        <v>1.4</v>
      </c>
      <c r="E27" s="14">
        <v>2400</v>
      </c>
      <c r="F27" s="14">
        <v>-37</v>
      </c>
      <c r="G27" s="29">
        <v>-1.5</v>
      </c>
      <c r="H27" s="14">
        <v>15110</v>
      </c>
      <c r="I27" s="14">
        <v>144</v>
      </c>
      <c r="J27" s="29">
        <v>1</v>
      </c>
    </row>
    <row r="28" spans="1:10" x14ac:dyDescent="0.25">
      <c r="A28" t="s">
        <v>49</v>
      </c>
      <c r="B28" s="14">
        <v>8372</v>
      </c>
      <c r="C28" s="14">
        <v>7</v>
      </c>
      <c r="D28" s="29">
        <v>0.1</v>
      </c>
      <c r="E28" s="14">
        <v>2004</v>
      </c>
      <c r="F28" s="14">
        <v>71</v>
      </c>
      <c r="G28" s="29">
        <v>3.7</v>
      </c>
      <c r="H28" s="14">
        <v>10376</v>
      </c>
      <c r="I28" s="14">
        <v>78</v>
      </c>
      <c r="J28" s="29">
        <v>0.8</v>
      </c>
    </row>
    <row r="29" spans="1:10" x14ac:dyDescent="0.25">
      <c r="A29" t="s">
        <v>50</v>
      </c>
      <c r="B29" s="14">
        <v>3341</v>
      </c>
      <c r="C29" s="14">
        <v>-12</v>
      </c>
      <c r="D29" s="29">
        <v>-0.4</v>
      </c>
      <c r="E29">
        <v>323</v>
      </c>
      <c r="F29">
        <v>-11</v>
      </c>
      <c r="G29" s="29">
        <v>-3.3</v>
      </c>
      <c r="H29" s="14">
        <v>3664</v>
      </c>
      <c r="I29" s="14">
        <v>-23</v>
      </c>
      <c r="J29" s="29">
        <v>-0.6</v>
      </c>
    </row>
    <row r="30" spans="1:10" x14ac:dyDescent="0.25">
      <c r="A30" s="16" t="s">
        <v>51</v>
      </c>
      <c r="B30" s="17">
        <f>SUM(B28:B29)</f>
        <v>11713</v>
      </c>
      <c r="C30" s="17">
        <v>-5</v>
      </c>
      <c r="D30" s="28">
        <v>0</v>
      </c>
      <c r="E30" s="17">
        <f>E29+E28</f>
        <v>2327</v>
      </c>
      <c r="F30" s="17">
        <v>60</v>
      </c>
      <c r="G30" s="28">
        <v>2.6</v>
      </c>
      <c r="H30" s="17">
        <f>SUM(H28:H29)</f>
        <v>14040</v>
      </c>
      <c r="I30" s="17">
        <v>55</v>
      </c>
      <c r="J30" s="28">
        <v>0.4</v>
      </c>
    </row>
    <row r="31" spans="1:10" x14ac:dyDescent="0.25">
      <c r="A31" t="s">
        <v>28</v>
      </c>
      <c r="B31" s="14">
        <v>8361</v>
      </c>
      <c r="C31" s="14">
        <v>-10</v>
      </c>
      <c r="D31" s="29">
        <v>-0.1</v>
      </c>
      <c r="E31" s="14">
        <v>1884</v>
      </c>
      <c r="F31" s="14">
        <v>35</v>
      </c>
      <c r="G31" s="29">
        <v>1.9</v>
      </c>
      <c r="H31" s="14">
        <v>10245</v>
      </c>
      <c r="I31" s="14">
        <v>25</v>
      </c>
      <c r="J31" s="29">
        <v>0.2</v>
      </c>
    </row>
    <row r="32" spans="1:10" x14ac:dyDescent="0.25">
      <c r="A32" t="s">
        <v>29</v>
      </c>
      <c r="B32" s="14">
        <v>3358</v>
      </c>
      <c r="C32" s="14">
        <v>-49</v>
      </c>
      <c r="D32" s="29">
        <v>-1.4</v>
      </c>
      <c r="E32">
        <v>321</v>
      </c>
      <c r="F32">
        <v>-21</v>
      </c>
      <c r="G32" s="29">
        <v>-6.1</v>
      </c>
      <c r="H32" s="14">
        <v>3679</v>
      </c>
      <c r="I32" s="14">
        <v>-70</v>
      </c>
      <c r="J32" s="29">
        <v>-1.9</v>
      </c>
    </row>
    <row r="33" spans="1:10" x14ac:dyDescent="0.25">
      <c r="A33" s="16" t="s">
        <v>30</v>
      </c>
      <c r="B33" s="17">
        <f>SUM(B31:B32)</f>
        <v>11719</v>
      </c>
      <c r="C33" s="17">
        <v>-59</v>
      </c>
      <c r="D33" s="28">
        <v>-0.5</v>
      </c>
      <c r="E33" s="17">
        <f>E32+E31</f>
        <v>2205</v>
      </c>
      <c r="F33" s="17">
        <v>14</v>
      </c>
      <c r="G33" s="28">
        <v>0.6</v>
      </c>
      <c r="H33" s="17">
        <f>H32+H31</f>
        <v>13924</v>
      </c>
      <c r="I33" s="17">
        <v>-45</v>
      </c>
      <c r="J33" s="28">
        <v>-0.3</v>
      </c>
    </row>
    <row r="34" spans="1:10" x14ac:dyDescent="0.25">
      <c r="A34" s="21" t="s">
        <v>31</v>
      </c>
      <c r="B34" s="22">
        <f>B33+B30+B27+B26</f>
        <v>36155</v>
      </c>
      <c r="C34" s="22">
        <v>103</v>
      </c>
      <c r="D34" s="28">
        <v>0.3</v>
      </c>
      <c r="E34" s="22">
        <f>E33+E30+E27+E26</f>
        <v>6932</v>
      </c>
      <c r="F34" s="22">
        <v>37</v>
      </c>
      <c r="G34" s="28">
        <v>0.5</v>
      </c>
      <c r="H34" s="17">
        <f>H33+H30+H27+H26</f>
        <v>43087</v>
      </c>
      <c r="I34" s="22">
        <v>140</v>
      </c>
      <c r="J34" s="28">
        <v>0.3</v>
      </c>
    </row>
    <row r="35" spans="1:10" x14ac:dyDescent="0.25">
      <c r="A35" s="23" t="s">
        <v>52</v>
      </c>
      <c r="B35" s="24">
        <f>B34+B25+B13</f>
        <v>128997</v>
      </c>
      <c r="C35" s="24">
        <v>-12</v>
      </c>
      <c r="D35" s="31">
        <v>0</v>
      </c>
      <c r="E35" s="24">
        <f>E34+E25+E13</f>
        <v>22704</v>
      </c>
      <c r="F35" s="24">
        <v>55</v>
      </c>
      <c r="G35" s="31">
        <v>0.2</v>
      </c>
      <c r="H35" s="25">
        <f>H34+H25+H13</f>
        <v>151701</v>
      </c>
      <c r="I35" s="24">
        <v>43</v>
      </c>
      <c r="J35" s="31">
        <v>0</v>
      </c>
    </row>
    <row r="36" spans="1:10" x14ac:dyDescent="0.25">
      <c r="A36" t="s">
        <v>53</v>
      </c>
      <c r="B36" s="14">
        <v>1156</v>
      </c>
      <c r="C36" s="14">
        <v>-34</v>
      </c>
      <c r="D36" s="29">
        <v>-2.9</v>
      </c>
      <c r="E36">
        <v>70</v>
      </c>
      <c r="F36">
        <v>-2</v>
      </c>
      <c r="G36" s="29">
        <v>-2.8</v>
      </c>
      <c r="H36" s="14">
        <v>1226</v>
      </c>
      <c r="I36" s="14">
        <v>-36</v>
      </c>
      <c r="J36" s="29">
        <v>-2.9</v>
      </c>
    </row>
    <row r="37" spans="1:10" x14ac:dyDescent="0.25">
      <c r="A37" t="s">
        <v>54</v>
      </c>
      <c r="B37" s="14">
        <v>1175</v>
      </c>
      <c r="C37" s="14">
        <v>46</v>
      </c>
      <c r="D37" s="29">
        <v>4.0999999999999996</v>
      </c>
      <c r="E37">
        <v>83</v>
      </c>
      <c r="F37">
        <v>20</v>
      </c>
      <c r="G37" s="29">
        <v>31.7</v>
      </c>
      <c r="H37" s="14">
        <v>1258</v>
      </c>
      <c r="I37" s="14">
        <v>66</v>
      </c>
      <c r="J37" s="29">
        <v>5.5</v>
      </c>
    </row>
    <row r="38" spans="1:10" x14ac:dyDescent="0.25">
      <c r="A38" t="s">
        <v>59</v>
      </c>
      <c r="B38" s="14">
        <v>33</v>
      </c>
      <c r="C38">
        <v>2</v>
      </c>
      <c r="D38" s="29">
        <v>6.5</v>
      </c>
      <c r="E38">
        <v>0</v>
      </c>
      <c r="F38">
        <v>0</v>
      </c>
      <c r="G38" s="29">
        <v>0</v>
      </c>
      <c r="H38" s="14">
        <v>33</v>
      </c>
      <c r="I38">
        <v>2</v>
      </c>
      <c r="J38" s="29">
        <v>6.5</v>
      </c>
    </row>
    <row r="39" spans="1:10" x14ac:dyDescent="0.25">
      <c r="A39" t="s">
        <v>60</v>
      </c>
      <c r="B39">
        <v>27</v>
      </c>
      <c r="C39">
        <v>-3</v>
      </c>
      <c r="D39" s="29">
        <v>-10</v>
      </c>
      <c r="E39">
        <v>0</v>
      </c>
      <c r="F39">
        <v>0</v>
      </c>
      <c r="G39" s="29">
        <v>0</v>
      </c>
      <c r="H39" s="14">
        <v>27</v>
      </c>
      <c r="I39">
        <v>-3</v>
      </c>
      <c r="J39" s="29">
        <v>-10</v>
      </c>
    </row>
    <row r="40" spans="1:10" x14ac:dyDescent="0.25">
      <c r="A40" t="s">
        <v>61</v>
      </c>
      <c r="B40">
        <v>0</v>
      </c>
      <c r="C40">
        <v>0</v>
      </c>
      <c r="D40" s="29">
        <v>0</v>
      </c>
      <c r="E40">
        <v>0</v>
      </c>
      <c r="F40">
        <v>0</v>
      </c>
      <c r="G40" s="29">
        <v>0</v>
      </c>
      <c r="H40" s="14">
        <v>0</v>
      </c>
      <c r="I40">
        <v>0</v>
      </c>
      <c r="J40" s="29">
        <v>0</v>
      </c>
    </row>
    <row r="41" spans="1:10" x14ac:dyDescent="0.25">
      <c r="A41" s="21" t="s">
        <v>21</v>
      </c>
      <c r="B41" s="22">
        <f>SUM(B36:B40)</f>
        <v>2391</v>
      </c>
      <c r="C41" s="22">
        <v>11</v>
      </c>
      <c r="D41" s="28">
        <v>0.5</v>
      </c>
      <c r="E41" s="22">
        <f>SUM(E36:E40)</f>
        <v>153</v>
      </c>
      <c r="F41" s="22">
        <v>18</v>
      </c>
      <c r="G41" s="28">
        <v>13.3</v>
      </c>
      <c r="H41" s="17">
        <f>SUM(H36:H40)</f>
        <v>2544</v>
      </c>
      <c r="I41" s="22">
        <v>29</v>
      </c>
      <c r="J41" s="28">
        <v>1.2</v>
      </c>
    </row>
    <row r="42" spans="1:10" x14ac:dyDescent="0.25">
      <c r="A42" t="s">
        <v>32</v>
      </c>
      <c r="B42" s="14">
        <v>56</v>
      </c>
      <c r="C42">
        <v>-4</v>
      </c>
      <c r="D42" s="29">
        <v>-6.7</v>
      </c>
      <c r="E42">
        <v>0</v>
      </c>
      <c r="F42">
        <v>0</v>
      </c>
      <c r="G42" s="29">
        <v>0</v>
      </c>
      <c r="H42" s="14">
        <v>56</v>
      </c>
      <c r="I42" s="14">
        <v>-4</v>
      </c>
      <c r="J42" s="29">
        <v>-6.7</v>
      </c>
    </row>
    <row r="43" spans="1:10" x14ac:dyDescent="0.25">
      <c r="A43" t="s">
        <v>55</v>
      </c>
      <c r="B43" s="14">
        <v>2191</v>
      </c>
      <c r="C43" s="14">
        <v>63</v>
      </c>
      <c r="D43" s="29">
        <v>3</v>
      </c>
      <c r="E43">
        <v>314</v>
      </c>
      <c r="F43">
        <v>-2</v>
      </c>
      <c r="G43" s="29">
        <v>-0.6</v>
      </c>
      <c r="H43" s="14">
        <v>2505</v>
      </c>
      <c r="I43" s="14">
        <v>61</v>
      </c>
      <c r="J43" s="29">
        <v>2.5</v>
      </c>
    </row>
    <row r="44" spans="1:10" x14ac:dyDescent="0.25">
      <c r="A44" t="s">
        <v>56</v>
      </c>
      <c r="B44" s="14">
        <v>1637</v>
      </c>
      <c r="C44" s="14">
        <v>-17</v>
      </c>
      <c r="D44" s="29">
        <v>-1</v>
      </c>
      <c r="E44">
        <v>228</v>
      </c>
      <c r="F44">
        <v>-15</v>
      </c>
      <c r="G44" s="29">
        <v>-6.2</v>
      </c>
      <c r="H44" s="14">
        <v>1865</v>
      </c>
      <c r="I44" s="14">
        <v>-32</v>
      </c>
      <c r="J44" s="29">
        <v>-1.7</v>
      </c>
    </row>
    <row r="45" spans="1:10" x14ac:dyDescent="0.25">
      <c r="A45" t="s">
        <v>81</v>
      </c>
      <c r="B45" s="14">
        <v>66</v>
      </c>
      <c r="C45">
        <v>-7</v>
      </c>
      <c r="D45" s="29">
        <v>-9.6</v>
      </c>
      <c r="E45">
        <v>36</v>
      </c>
      <c r="F45">
        <v>-1</v>
      </c>
      <c r="G45" s="29">
        <v>-2.7</v>
      </c>
      <c r="H45" s="14">
        <v>102</v>
      </c>
      <c r="I45" s="14">
        <v>-8</v>
      </c>
      <c r="J45" s="29">
        <v>-7.3</v>
      </c>
    </row>
    <row r="46" spans="1:10" x14ac:dyDescent="0.25">
      <c r="A46" t="s">
        <v>82</v>
      </c>
      <c r="B46">
        <v>60</v>
      </c>
      <c r="C46">
        <v>2</v>
      </c>
      <c r="D46" s="29">
        <v>3.4</v>
      </c>
      <c r="E46">
        <v>34</v>
      </c>
      <c r="F46">
        <v>2</v>
      </c>
      <c r="G46" s="29">
        <v>6.2</v>
      </c>
      <c r="H46" s="14">
        <v>94</v>
      </c>
      <c r="I46" s="14">
        <v>4</v>
      </c>
      <c r="J46" s="29">
        <v>4.4000000000000004</v>
      </c>
    </row>
    <row r="47" spans="1:10" x14ac:dyDescent="0.25">
      <c r="A47" t="s">
        <v>83</v>
      </c>
      <c r="B47">
        <v>43</v>
      </c>
      <c r="C47">
        <v>-16</v>
      </c>
      <c r="D47" s="29">
        <v>-27.1</v>
      </c>
      <c r="E47">
        <v>31</v>
      </c>
      <c r="F47">
        <v>-2</v>
      </c>
      <c r="G47" s="29">
        <v>-6.1</v>
      </c>
      <c r="H47" s="14">
        <v>74</v>
      </c>
      <c r="I47" s="14">
        <v>-18</v>
      </c>
      <c r="J47" s="29">
        <v>-19.600000000000001</v>
      </c>
    </row>
    <row r="48" spans="1:10" x14ac:dyDescent="0.25">
      <c r="A48" s="21" t="s">
        <v>22</v>
      </c>
      <c r="B48" s="22">
        <f>SUM(B42:B47)</f>
        <v>4053</v>
      </c>
      <c r="C48" s="22">
        <v>21</v>
      </c>
      <c r="D48" s="28">
        <v>0.5</v>
      </c>
      <c r="E48" s="22">
        <f>SUM(E42:E47)</f>
        <v>643</v>
      </c>
      <c r="F48" s="22">
        <v>-18</v>
      </c>
      <c r="G48" s="28">
        <v>-2.7</v>
      </c>
      <c r="H48" s="17">
        <f>SUM(H42:H47)</f>
        <v>4696</v>
      </c>
      <c r="I48" s="22">
        <v>3</v>
      </c>
      <c r="J48" s="28">
        <v>0.1</v>
      </c>
    </row>
    <row r="49" spans="1:10" x14ac:dyDescent="0.25">
      <c r="A49" t="s">
        <v>23</v>
      </c>
      <c r="B49" s="14">
        <v>213</v>
      </c>
      <c r="C49">
        <v>-6</v>
      </c>
      <c r="D49" s="29">
        <v>-2.7</v>
      </c>
      <c r="E49">
        <v>29</v>
      </c>
      <c r="F49">
        <v>16</v>
      </c>
      <c r="G49" s="29">
        <v>123.1</v>
      </c>
      <c r="H49" s="14">
        <v>242</v>
      </c>
      <c r="I49" s="14">
        <v>10</v>
      </c>
      <c r="J49" s="29">
        <v>4.3</v>
      </c>
    </row>
    <row r="50" spans="1:10" x14ac:dyDescent="0.25">
      <c r="A50" t="s">
        <v>57</v>
      </c>
      <c r="B50">
        <v>112</v>
      </c>
      <c r="C50">
        <v>-1</v>
      </c>
      <c r="D50" s="29">
        <v>-0.9</v>
      </c>
      <c r="E50">
        <v>12</v>
      </c>
      <c r="F50">
        <v>-2</v>
      </c>
      <c r="G50" s="29">
        <v>-14.3</v>
      </c>
      <c r="H50" s="14">
        <v>124</v>
      </c>
      <c r="I50" s="14">
        <v>-3</v>
      </c>
      <c r="J50" s="29">
        <v>-2.4</v>
      </c>
    </row>
    <row r="51" spans="1:10" x14ac:dyDescent="0.25">
      <c r="A51" s="26" t="s">
        <v>33</v>
      </c>
      <c r="B51" s="27">
        <f>SUM(B50+B49+B48+B41)</f>
        <v>6769</v>
      </c>
      <c r="C51" s="27">
        <v>25</v>
      </c>
      <c r="D51" s="30">
        <v>0.4</v>
      </c>
      <c r="E51" s="27">
        <f>E50+E49+E48+E41</f>
        <v>837</v>
      </c>
      <c r="F51" s="27">
        <v>14</v>
      </c>
      <c r="G51" s="30">
        <v>1.7</v>
      </c>
      <c r="H51" s="25">
        <f>H50+H49+H48+H41</f>
        <v>7606</v>
      </c>
      <c r="I51" s="27">
        <v>39</v>
      </c>
      <c r="J51" s="30">
        <v>0.5</v>
      </c>
    </row>
    <row r="52" spans="1:10" x14ac:dyDescent="0.25">
      <c r="A52" t="s">
        <v>3</v>
      </c>
      <c r="B52" s="14">
        <f>B51+B35</f>
        <v>135766</v>
      </c>
      <c r="C52">
        <v>13</v>
      </c>
      <c r="D52" s="29">
        <v>0</v>
      </c>
      <c r="E52" s="14">
        <f>E51+E35</f>
        <v>23541</v>
      </c>
      <c r="F52">
        <v>69</v>
      </c>
      <c r="G52">
        <v>0.3</v>
      </c>
      <c r="H52" s="14">
        <f>H51+H35</f>
        <v>159307</v>
      </c>
      <c r="I52">
        <v>82</v>
      </c>
      <c r="J52">
        <v>0.1</v>
      </c>
    </row>
    <row r="54" spans="1:10" x14ac:dyDescent="0.25">
      <c r="A54" t="s">
        <v>66</v>
      </c>
    </row>
    <row r="55" spans="1:10" x14ac:dyDescent="0.25">
      <c r="A55" t="s">
        <v>65</v>
      </c>
    </row>
    <row r="56" spans="1:10" x14ac:dyDescent="0.25">
      <c r="A56" t="s">
        <v>67</v>
      </c>
    </row>
    <row r="57" spans="1:10" x14ac:dyDescent="0.25">
      <c r="A57" t="s">
        <v>68</v>
      </c>
    </row>
  </sheetData>
  <mergeCells count="6">
    <mergeCell ref="B4:D4"/>
    <mergeCell ref="C5:D5"/>
    <mergeCell ref="E4:G4"/>
    <mergeCell ref="F5:G5"/>
    <mergeCell ref="H4:J4"/>
    <mergeCell ref="I5:J5"/>
  </mergeCells>
  <pageMargins left="0.25" right="0.25"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chapo+chiffres clé</vt:lpstr>
      <vt:lpstr>Graphique 1</vt:lpstr>
      <vt:lpstr>Graphique 2</vt:lpstr>
      <vt:lpstr>tableau 1</vt:lpstr>
    </vt:vector>
  </TitlesOfParts>
  <Company>RECTORAT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Marie-Jeanne Wimmer</dc:creator>
  <cp:lastModifiedBy>Fabienne Clement</cp:lastModifiedBy>
  <cp:lastPrinted>2023-11-06T15:18:40Z</cp:lastPrinted>
  <dcterms:created xsi:type="dcterms:W3CDTF">2020-10-12T09:03:04Z</dcterms:created>
  <dcterms:modified xsi:type="dcterms:W3CDTF">2025-10-23T08:31:26Z</dcterms:modified>
</cp:coreProperties>
</file>