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P\Publications-Etudes\Publications\Brèves\"/>
    </mc:Choice>
  </mc:AlternateContent>
  <xr:revisionPtr revIDLastSave="0" documentId="8_{1F1373B7-7CB6-4255-A633-F84F3C6E378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b1" sheetId="3" r:id="rId1"/>
    <sheet name="Tb2" sheetId="2" r:id="rId2"/>
    <sheet name="Graph1" sheetId="7" r:id="rId3"/>
    <sheet name="Graph2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7" i="3" l="1"/>
  <c r="I25" i="7"/>
  <c r="J25" i="7"/>
  <c r="H25" i="7"/>
  <c r="J24" i="7"/>
  <c r="I24" i="7"/>
  <c r="H24" i="7"/>
  <c r="I23" i="7"/>
  <c r="J23" i="7"/>
  <c r="H23" i="7"/>
  <c r="K26" i="1"/>
  <c r="K27" i="1"/>
  <c r="J26" i="1"/>
  <c r="J27" i="1"/>
  <c r="I26" i="1"/>
  <c r="I27" i="1"/>
  <c r="H26" i="1"/>
  <c r="H27" i="1"/>
  <c r="G26" i="1"/>
  <c r="G27" i="1"/>
  <c r="F26" i="1"/>
  <c r="F27" i="1"/>
  <c r="E26" i="1"/>
  <c r="E27" i="1"/>
  <c r="D26" i="1"/>
  <c r="D27" i="1"/>
  <c r="C27" i="1"/>
  <c r="C26" i="1"/>
  <c r="D25" i="1"/>
  <c r="E25" i="1"/>
  <c r="F25" i="1"/>
  <c r="G25" i="1"/>
  <c r="H25" i="1"/>
  <c r="I25" i="1"/>
  <c r="J25" i="1"/>
  <c r="K25" i="1"/>
  <c r="C25" i="1"/>
  <c r="B20" i="3" l="1"/>
  <c r="G9" i="2" l="1"/>
  <c r="G8" i="2"/>
  <c r="E9" i="2"/>
  <c r="E8" i="2"/>
  <c r="E7" i="2"/>
  <c r="E6" i="2"/>
  <c r="C9" i="2"/>
  <c r="C8" i="2"/>
  <c r="C7" i="2"/>
  <c r="C6" i="2"/>
  <c r="D8" i="2" l="1"/>
  <c r="D7" i="2"/>
  <c r="D6" i="2"/>
  <c r="D9" i="2" s="1"/>
  <c r="B8" i="2"/>
  <c r="B7" i="2"/>
  <c r="B6" i="2"/>
  <c r="B9" i="2" s="1"/>
  <c r="I7" i="3"/>
  <c r="J7" i="3"/>
  <c r="H20" i="3"/>
  <c r="I20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1" i="3"/>
  <c r="I11" i="3" s="1"/>
  <c r="H8" i="3"/>
  <c r="I8" i="3" s="1"/>
  <c r="H9" i="3"/>
  <c r="I9" i="3" s="1"/>
  <c r="H10" i="3"/>
  <c r="I10" i="3" s="1"/>
  <c r="H7" i="3"/>
  <c r="F7" i="2" l="1"/>
  <c r="F8" i="2"/>
  <c r="F6" i="2"/>
  <c r="F9" i="2" s="1"/>
</calcChain>
</file>

<file path=xl/sharedStrings.xml><?xml version="1.0" encoding="utf-8"?>
<sst xmlns="http://schemas.openxmlformats.org/spreadsheetml/2006/main" count="80" uniqueCount="41">
  <si>
    <t>2 ans</t>
  </si>
  <si>
    <t>3 ans</t>
  </si>
  <si>
    <t>4 ans</t>
  </si>
  <si>
    <t>CP</t>
  </si>
  <si>
    <t>CE1</t>
  </si>
  <si>
    <t>CE2</t>
  </si>
  <si>
    <t>CM1</t>
  </si>
  <si>
    <t>CM2</t>
  </si>
  <si>
    <t>Bas-Rhin</t>
  </si>
  <si>
    <t>Haut-Rhin</t>
  </si>
  <si>
    <t>Académie</t>
  </si>
  <si>
    <t>Public</t>
  </si>
  <si>
    <t>Total</t>
  </si>
  <si>
    <t>Préélémentaire</t>
  </si>
  <si>
    <t>Elémentaire</t>
  </si>
  <si>
    <t>Ensemble</t>
  </si>
  <si>
    <t>5 ans ou plus</t>
  </si>
  <si>
    <t>Enseignement spécialisé</t>
  </si>
  <si>
    <t>%</t>
  </si>
  <si>
    <t>effectifs</t>
  </si>
  <si>
    <t>Privé sous contrat</t>
  </si>
  <si>
    <t>(*) Les écoles primaires proposent un enseignement préélémentaire et élémentaire</t>
  </si>
  <si>
    <t>Maternelles</t>
  </si>
  <si>
    <t>Primaires (*)</t>
  </si>
  <si>
    <t xml:space="preserve">2019
</t>
  </si>
  <si>
    <r>
      <t xml:space="preserve">Définition : </t>
    </r>
    <r>
      <rPr>
        <sz val="10"/>
        <color theme="1"/>
        <rFont val="Calibri"/>
        <family val="2"/>
        <scheme val="minor"/>
      </rPr>
      <t>Enseignement spécialisé : accueil des élèves en situation de handicap dans les unités localisées pour l’inclusion scolaire (Ulis).</t>
    </r>
  </si>
  <si>
    <t>Graphique 1 : Écoles de l'académie par secteur et par département</t>
  </si>
  <si>
    <t>Tableau 2 : Répartition des effectifs d'élèves du premier degré par niveau et par département</t>
  </si>
  <si>
    <t>Tableau 1 : Répartition des effectifs d'élèves du premier degré par secteur et par niveau</t>
  </si>
  <si>
    <t>Élémentaire</t>
  </si>
  <si>
    <t>Élémentaires</t>
  </si>
  <si>
    <r>
      <t xml:space="preserve">Champ : </t>
    </r>
    <r>
      <rPr>
        <sz val="10"/>
        <color theme="1"/>
        <rFont val="Calibri"/>
        <family val="2"/>
        <scheme val="minor"/>
      </rPr>
      <t>Sont pris en compte les élèves du premier degré scolarisés dans un établissement public ou privé sous contrat sous tutelle du ministère de l’Éducation nationale et de la Jeunesse.</t>
    </r>
  </si>
  <si>
    <r>
      <t>Source :</t>
    </r>
    <r>
      <rPr>
        <sz val="10"/>
        <color theme="1"/>
        <rFont val="Calibri"/>
        <family val="2"/>
        <scheme val="minor"/>
      </rPr>
      <t xml:space="preserve"> Constat de rentrée 1er degré 2024</t>
    </r>
  </si>
  <si>
    <t>Effectifs 2025</t>
  </si>
  <si>
    <t>Évolution 2024-2025</t>
  </si>
  <si>
    <r>
      <t>Source :</t>
    </r>
    <r>
      <rPr>
        <sz val="10"/>
        <color theme="1"/>
        <rFont val="Calibri"/>
        <family val="2"/>
        <scheme val="minor"/>
      </rPr>
      <t xml:space="preserve"> Constat de rentrée 1er degré 2025</t>
    </r>
  </si>
  <si>
    <t>Évolution 2024-2025 (en %)</t>
  </si>
  <si>
    <r>
      <t xml:space="preserve">Champ : </t>
    </r>
    <r>
      <rPr>
        <sz val="10"/>
        <color theme="1"/>
        <rFont val="Calibri"/>
        <family val="2"/>
        <scheme val="minor"/>
      </rPr>
      <t xml:space="preserve">Sont pris en compte les élèves du premier degré scolarisés dans un établissement public ou privé sous contrat sous tutelle du ministère de l’Éducation nationale </t>
    </r>
  </si>
  <si>
    <t>Elèves relevant de l'ASH (ULIS)</t>
  </si>
  <si>
    <t>Elèves en UEEA</t>
  </si>
  <si>
    <t>Graphique 2 : Évolution des effectifs d'élèves par niveau d'enseignement (base 100 en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</si>
</sst>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\+0.0"/>
    <numFmt numFmtId="167" formatCode="\+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164" fontId="2" fillId="0" borderId="0" xfId="2" applyNumberFormat="1" applyFont="1"/>
    <xf numFmtId="164" fontId="0" fillId="0" borderId="0" xfId="0" applyNumberFormat="1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right" wrapText="1"/>
    </xf>
    <xf numFmtId="0" fontId="5" fillId="0" borderId="3" xfId="0" applyFont="1" applyFill="1" applyBorder="1"/>
    <xf numFmtId="3" fontId="5" fillId="0" borderId="1" xfId="0" applyNumberFormat="1" applyFont="1" applyFill="1" applyBorder="1"/>
    <xf numFmtId="164" fontId="5" fillId="0" borderId="1" xfId="0" applyNumberFormat="1" applyFont="1" applyFill="1" applyBorder="1"/>
    <xf numFmtId="0" fontId="6" fillId="0" borderId="3" xfId="0" applyFont="1" applyFill="1" applyBorder="1"/>
    <xf numFmtId="3" fontId="6" fillId="0" borderId="1" xfId="0" applyNumberFormat="1" applyFont="1" applyFill="1" applyBorder="1"/>
    <xf numFmtId="0" fontId="6" fillId="0" borderId="2" xfId="0" applyFont="1" applyFill="1" applyBorder="1" applyAlignment="1">
      <alignment vertical="center"/>
    </xf>
    <xf numFmtId="165" fontId="5" fillId="0" borderId="1" xfId="0" applyNumberFormat="1" applyFont="1" applyFill="1" applyBorder="1"/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2" fontId="4" fillId="0" borderId="1" xfId="0" applyNumberFormat="1" applyFont="1" applyBorder="1"/>
    <xf numFmtId="166" fontId="5" fillId="0" borderId="1" xfId="0" applyNumberFormat="1" applyFont="1" applyFill="1" applyBorder="1"/>
    <xf numFmtId="167" fontId="5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166" fontId="9" fillId="0" borderId="1" xfId="0" applyNumberFormat="1" applyFont="1" applyFill="1" applyBorder="1"/>
    <xf numFmtId="167" fontId="9" fillId="0" borderId="1" xfId="0" applyNumberFormat="1" applyFont="1" applyFill="1" applyBorder="1"/>
    <xf numFmtId="1" fontId="5" fillId="0" borderId="1" xfId="0" applyNumberFormat="1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Fill="1" applyBorder="1"/>
    <xf numFmtId="1" fontId="10" fillId="0" borderId="1" xfId="0" applyNumberFormat="1" applyFont="1" applyBorder="1"/>
    <xf numFmtId="2" fontId="10" fillId="0" borderId="1" xfId="0" applyNumberFormat="1" applyFont="1" applyBorder="1"/>
    <xf numFmtId="0" fontId="0" fillId="0" borderId="0" xfId="0" applyAlignment="1"/>
    <xf numFmtId="3" fontId="5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vertical="top"/>
    </xf>
    <xf numFmtId="164" fontId="5" fillId="0" borderId="1" xfId="0" applyNumberFormat="1" applyFont="1" applyFill="1" applyBorder="1" applyAlignment="1">
      <alignment vertical="top"/>
    </xf>
    <xf numFmtId="164" fontId="0" fillId="0" borderId="0" xfId="0" applyNumberFormat="1" applyAlignment="1"/>
    <xf numFmtId="1" fontId="4" fillId="0" borderId="1" xfId="0" applyNumberFormat="1" applyFont="1" applyBorder="1"/>
    <xf numFmtId="1" fontId="4" fillId="0" borderId="1" xfId="0" applyNumberFormat="1" applyFont="1" applyFill="1" applyBorder="1"/>
    <xf numFmtId="1" fontId="10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1" fillId="0" borderId="1" xfId="0" applyFont="1" applyFill="1" applyBorder="1" applyAlignment="1">
      <alignment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Graph1!$A$23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Graph1!$B$23:$J$23</c15:sqref>
                  </c15:fullRef>
                </c:ext>
              </c:extLst>
              <c:f>Graph1!$B$23:$G$23</c:f>
              <c:numCache>
                <c:formatCode>General</c:formatCode>
                <c:ptCount val="6"/>
                <c:pt idx="0">
                  <c:v>219</c:v>
                </c:pt>
                <c:pt idx="1">
                  <c:v>222</c:v>
                </c:pt>
                <c:pt idx="2">
                  <c:v>259</c:v>
                </c:pt>
                <c:pt idx="3">
                  <c:v>156</c:v>
                </c:pt>
                <c:pt idx="4">
                  <c:v>126</c:v>
                </c:pt>
                <c:pt idx="5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B-4BAA-95D3-E2BBDC523F6C}"/>
            </c:ext>
          </c:extLst>
        </c:ser>
        <c:ser>
          <c:idx val="1"/>
          <c:order val="1"/>
          <c:tx>
            <c:strRef>
              <c:f>Graph1!$A$24</c:f>
              <c:strCache>
                <c:ptCount val="1"/>
                <c:pt idx="0">
                  <c:v>Privé sous contrat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B-4BAA-95D3-E2BBDC52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Graph1!$B$24:$J$24</c15:sqref>
                  </c15:fullRef>
                </c:ext>
              </c:extLst>
              <c:f>Graph1!$B$24:$G$24</c:f>
              <c:numCache>
                <c:formatCode>General</c:formatCode>
                <c:ptCount val="6"/>
                <c:pt idx="0">
                  <c:v>2</c:v>
                </c:pt>
                <c:pt idx="1">
                  <c:v>7</c:v>
                </c:pt>
                <c:pt idx="2">
                  <c:v>14</c:v>
                </c:pt>
                <c:pt idx="3">
                  <c:v>0</c:v>
                </c:pt>
                <c:pt idx="4">
                  <c:v>6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B-4BAA-95D3-E2BBDC52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42479"/>
        <c:axId val="1105359695"/>
      </c:barChart>
      <c:catAx>
        <c:axId val="11039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5359695"/>
        <c:crosses val="autoZero"/>
        <c:auto val="1"/>
        <c:lblAlgn val="ctr"/>
        <c:lblOffset val="100"/>
        <c:noMultiLvlLbl val="0"/>
      </c:catAx>
      <c:valAx>
        <c:axId val="11053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394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41489187947023E-2"/>
          <c:y val="2.9836323509959139E-2"/>
          <c:w val="0.91803645334962702"/>
          <c:h val="0.79628616095119253"/>
        </c:manualLayout>
      </c:layout>
      <c:lineChart>
        <c:grouping val="standard"/>
        <c:varyColors val="0"/>
        <c:ser>
          <c:idx val="3"/>
          <c:order val="0"/>
          <c:tx>
            <c:strRef>
              <c:f>Graph2!$A$26</c:f>
              <c:strCache>
                <c:ptCount val="1"/>
                <c:pt idx="0">
                  <c:v>Élémentaire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02-4347-B4C5-C1934A44EBBD}"/>
              </c:ext>
            </c:extLst>
          </c:dPt>
          <c:dPt>
            <c:idx val="10"/>
            <c:bubble3D val="0"/>
            <c:spPr>
              <a:ln>
                <a:solidFill>
                  <a:srgbClr val="00B05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702-4347-B4C5-C1934A44EBBD}"/>
              </c:ext>
            </c:extLst>
          </c:dPt>
          <c:cat>
            <c:strRef>
              <c:f>Graph2!$B$24:$K$24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
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Graph2!$B$26:$K$26</c:f>
              <c:numCache>
                <c:formatCode>0.00</c:formatCode>
                <c:ptCount val="10"/>
                <c:pt idx="0">
                  <c:v>100</c:v>
                </c:pt>
                <c:pt idx="1">
                  <c:v>99.745104956782498</c:v>
                </c:pt>
                <c:pt idx="2">
                  <c:v>99.831539954136531</c:v>
                </c:pt>
                <c:pt idx="3">
                  <c:v>99.289116246251538</c:v>
                </c:pt>
                <c:pt idx="4">
                  <c:v>98.946022226142176</c:v>
                </c:pt>
                <c:pt idx="5">
                  <c:v>97.781795731169524</c:v>
                </c:pt>
                <c:pt idx="6">
                  <c:v>96.830128770506263</c:v>
                </c:pt>
                <c:pt idx="7">
                  <c:v>96.085729405538899</c:v>
                </c:pt>
                <c:pt idx="8">
                  <c:v>94.745104956782498</c:v>
                </c:pt>
                <c:pt idx="9">
                  <c:v>93.034044805080256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02-4347-B4C5-C1934A44EBBD}"/>
            </c:ext>
          </c:extLst>
        </c:ser>
        <c:ser>
          <c:idx val="0"/>
          <c:order val="1"/>
          <c:tx>
            <c:strRef>
              <c:f>Graph2!$A$27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702-4347-B4C5-C1934A44EBBD}"/>
              </c:ext>
            </c:extLst>
          </c:dPt>
          <c:cat>
            <c:strRef>
              <c:f>Graph2!$B$24:$K$24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
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Graph2!$B$27:$K$27</c:f>
              <c:numCache>
                <c:formatCode>0.00</c:formatCode>
                <c:ptCount val="10"/>
                <c:pt idx="0">
                  <c:v>100</c:v>
                </c:pt>
                <c:pt idx="1">
                  <c:v>100.02700632168387</c:v>
                </c:pt>
                <c:pt idx="2">
                  <c:v>99.755289656578796</c:v>
                </c:pt>
                <c:pt idx="3">
                  <c:v>99.05257414337602</c:v>
                </c:pt>
                <c:pt idx="4">
                  <c:v>97.957991391046022</c:v>
                </c:pt>
                <c:pt idx="5">
                  <c:v>96.724518984341842</c:v>
                </c:pt>
                <c:pt idx="6">
                  <c:v>95.697727610932603</c:v>
                </c:pt>
                <c:pt idx="7">
                  <c:v>94.713374743026577</c:v>
                </c:pt>
                <c:pt idx="8">
                  <c:v>93.526750037202589</c:v>
                </c:pt>
                <c:pt idx="9">
                  <c:v>91.81212418498778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02-4347-B4C5-C1934A44EBBD}"/>
            </c:ext>
          </c:extLst>
        </c:ser>
        <c:ser>
          <c:idx val="1"/>
          <c:order val="2"/>
          <c:tx>
            <c:strRef>
              <c:f>Graph2!$A$25</c:f>
              <c:strCache>
                <c:ptCount val="1"/>
                <c:pt idx="0">
                  <c:v>Préélémentaire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8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02-4347-B4C5-C1934A44EBBD}"/>
              </c:ext>
            </c:extLst>
          </c:dPt>
          <c:dPt>
            <c:idx val="9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4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2702-4347-B4C5-C1934A44EBBD}"/>
              </c:ext>
            </c:extLst>
          </c:dPt>
          <c:cat>
            <c:strRef>
              <c:f>Graph2!$B$24:$K$24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
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Graph2!$B$25:$K$25</c:f>
              <c:numCache>
                <c:formatCode>0.00</c:formatCode>
                <c:ptCount val="10"/>
                <c:pt idx="0">
                  <c:v>100</c:v>
                </c:pt>
                <c:pt idx="1">
                  <c:v>99.768692360839921</c:v>
                </c:pt>
                <c:pt idx="2">
                  <c:v>99.2925591036078</c:v>
                </c:pt>
                <c:pt idx="3">
                  <c:v>98.127008921866079</c:v>
                </c:pt>
                <c:pt idx="4">
                  <c:v>95.600648862987768</c:v>
                </c:pt>
                <c:pt idx="5">
                  <c:v>94.22181501396858</c:v>
                </c:pt>
                <c:pt idx="6">
                  <c:v>92.652227462525161</c:v>
                </c:pt>
                <c:pt idx="7">
                  <c:v>91.177265763465414</c:v>
                </c:pt>
                <c:pt idx="8">
                  <c:v>90.179939319294661</c:v>
                </c:pt>
                <c:pt idx="9">
                  <c:v>88.475171978731709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02-4347-B4C5-C1934A44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77760"/>
        <c:axId val="82679296"/>
      </c:lineChart>
      <c:catAx>
        <c:axId val="826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9296"/>
        <c:crosses val="autoZero"/>
        <c:auto val="1"/>
        <c:lblAlgn val="ctr"/>
        <c:lblOffset val="100"/>
        <c:tickMarkSkip val="100"/>
        <c:noMultiLvlLbl val="0"/>
      </c:catAx>
      <c:valAx>
        <c:axId val="82679296"/>
        <c:scaling>
          <c:orientation val="minMax"/>
          <c:max val="102"/>
          <c:min val="8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7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302264885428652"/>
          <c:y val="0.47819142839317558"/>
          <c:w val="0.22192068249066552"/>
          <c:h val="0.23430146828463419"/>
        </c:manualLayout>
      </c:layout>
      <c:overlay val="1"/>
      <c:spPr>
        <a:ln>
          <a:noFill/>
        </a:ln>
      </c:spPr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</xdr:colOff>
      <xdr:row>2</xdr:row>
      <xdr:rowOff>128588</xdr:rowOff>
    </xdr:from>
    <xdr:to>
      <xdr:col>6</xdr:col>
      <xdr:colOff>308610</xdr:colOff>
      <xdr:row>17</xdr:row>
      <xdr:rowOff>104776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829F0C7-5575-409F-BEB2-F4F3D0F6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2</xdr:row>
      <xdr:rowOff>171450</xdr:rowOff>
    </xdr:from>
    <xdr:to>
      <xdr:col>11</xdr:col>
      <xdr:colOff>622935</xdr:colOff>
      <xdr:row>21</xdr:row>
      <xdr:rowOff>142875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2"/>
  <sheetViews>
    <sheetView zoomScaleNormal="100" workbookViewId="0">
      <selection activeCell="M19" sqref="M19"/>
    </sheetView>
  </sheetViews>
  <sheetFormatPr baseColWidth="10" defaultRowHeight="15" x14ac:dyDescent="0.25"/>
  <cols>
    <col min="1" max="1" width="30.85546875" customWidth="1"/>
    <col min="2" max="11" width="10.28515625" customWidth="1"/>
  </cols>
  <sheetData>
    <row r="2" spans="1:13" x14ac:dyDescent="0.25">
      <c r="A2" s="5" t="s">
        <v>28</v>
      </c>
      <c r="B2" s="5"/>
    </row>
    <row r="3" spans="1:13" x14ac:dyDescent="0.25">
      <c r="A3" s="5"/>
      <c r="B3" s="5"/>
    </row>
    <row r="4" spans="1:13" x14ac:dyDescent="0.25">
      <c r="A4" s="7"/>
      <c r="B4" s="53" t="s">
        <v>11</v>
      </c>
      <c r="C4" s="53"/>
      <c r="D4" s="53"/>
      <c r="E4" s="53" t="s">
        <v>20</v>
      </c>
      <c r="F4" s="53"/>
      <c r="G4" s="53"/>
      <c r="H4" s="53" t="s">
        <v>15</v>
      </c>
      <c r="I4" s="53"/>
      <c r="J4" s="53"/>
    </row>
    <row r="5" spans="1:13" ht="15" customHeight="1" x14ac:dyDescent="0.25">
      <c r="A5" s="7"/>
      <c r="B5" s="54" t="s">
        <v>33</v>
      </c>
      <c r="C5" s="55" t="s">
        <v>34</v>
      </c>
      <c r="D5" s="56"/>
      <c r="E5" s="54" t="s">
        <v>33</v>
      </c>
      <c r="F5" s="55" t="s">
        <v>34</v>
      </c>
      <c r="G5" s="56"/>
      <c r="H5" s="54" t="s">
        <v>33</v>
      </c>
      <c r="I5" s="55" t="s">
        <v>34</v>
      </c>
      <c r="J5" s="56"/>
    </row>
    <row r="6" spans="1:13" x14ac:dyDescent="0.25">
      <c r="A6" s="7"/>
      <c r="B6" s="54"/>
      <c r="C6" s="8" t="s">
        <v>19</v>
      </c>
      <c r="D6" s="8" t="s">
        <v>18</v>
      </c>
      <c r="E6" s="54"/>
      <c r="F6" s="8" t="s">
        <v>19</v>
      </c>
      <c r="G6" s="8" t="s">
        <v>18</v>
      </c>
      <c r="H6" s="54"/>
      <c r="I6" s="8" t="s">
        <v>19</v>
      </c>
      <c r="J6" s="8" t="s">
        <v>18</v>
      </c>
    </row>
    <row r="7" spans="1:13" x14ac:dyDescent="0.25">
      <c r="A7" s="9" t="s">
        <v>0</v>
      </c>
      <c r="B7" s="10">
        <v>900</v>
      </c>
      <c r="C7" s="20">
        <v>31</v>
      </c>
      <c r="D7" s="11">
        <v>3.6</v>
      </c>
      <c r="E7" s="10">
        <v>17</v>
      </c>
      <c r="F7" s="10">
        <v>2</v>
      </c>
      <c r="G7" s="11">
        <v>13.3</v>
      </c>
      <c r="H7" s="10">
        <f>E7+B7</f>
        <v>917</v>
      </c>
      <c r="I7" s="20">
        <f>917-884</f>
        <v>33</v>
      </c>
      <c r="J7" s="19">
        <f>(917-884)*100/884</f>
        <v>3.7330316742081449</v>
      </c>
      <c r="M7" s="3">
        <f>(164649-167487)*100/167487</f>
        <v>-1.6944598685271095</v>
      </c>
    </row>
    <row r="8" spans="1:13" x14ac:dyDescent="0.25">
      <c r="A8" s="9" t="s">
        <v>1</v>
      </c>
      <c r="B8" s="10">
        <v>17550</v>
      </c>
      <c r="C8" s="10">
        <v>-466</v>
      </c>
      <c r="D8" s="11">
        <v>-2.6</v>
      </c>
      <c r="E8" s="10">
        <v>694</v>
      </c>
      <c r="F8" s="20">
        <v>80</v>
      </c>
      <c r="G8" s="19">
        <v>13</v>
      </c>
      <c r="H8" s="10">
        <f t="shared" ref="H8:H20" si="0">E8+B8</f>
        <v>18244</v>
      </c>
      <c r="I8" s="10">
        <f>H8-18630</f>
        <v>-386</v>
      </c>
      <c r="J8" s="21">
        <v>-2.1</v>
      </c>
    </row>
    <row r="9" spans="1:13" x14ac:dyDescent="0.25">
      <c r="A9" s="9" t="s">
        <v>2</v>
      </c>
      <c r="B9" s="10">
        <v>18341</v>
      </c>
      <c r="C9" s="10">
        <v>-307</v>
      </c>
      <c r="D9" s="11">
        <v>-1.6</v>
      </c>
      <c r="E9" s="10">
        <v>752</v>
      </c>
      <c r="F9" s="37">
        <v>135</v>
      </c>
      <c r="G9" s="11">
        <v>21.9</v>
      </c>
      <c r="H9" s="10">
        <f t="shared" si="0"/>
        <v>19093</v>
      </c>
      <c r="I9" s="10">
        <f>H9-19265</f>
        <v>-172</v>
      </c>
      <c r="J9" s="21">
        <v>-0.9</v>
      </c>
    </row>
    <row r="10" spans="1:13" x14ac:dyDescent="0.25">
      <c r="A10" s="9" t="s">
        <v>16</v>
      </c>
      <c r="B10" s="10">
        <v>19176</v>
      </c>
      <c r="C10" s="10">
        <v>-427</v>
      </c>
      <c r="D10" s="11">
        <v>-2.2000000000000002</v>
      </c>
      <c r="E10" s="10">
        <v>754</v>
      </c>
      <c r="F10" s="21">
        <v>-1</v>
      </c>
      <c r="G10" s="21">
        <v>-0.1</v>
      </c>
      <c r="H10" s="10">
        <f t="shared" si="0"/>
        <v>19930</v>
      </c>
      <c r="I10" s="10">
        <f>H10-20358</f>
        <v>-428</v>
      </c>
      <c r="J10" s="21">
        <v>-2.1</v>
      </c>
    </row>
    <row r="11" spans="1:13" x14ac:dyDescent="0.25">
      <c r="A11" s="12" t="s">
        <v>13</v>
      </c>
      <c r="B11" s="28">
        <v>55967</v>
      </c>
      <c r="C11" s="28">
        <v>-1169</v>
      </c>
      <c r="D11" s="29">
        <v>-2</v>
      </c>
      <c r="E11" s="28">
        <v>2217</v>
      </c>
      <c r="F11" s="36">
        <v>216</v>
      </c>
      <c r="G11" s="35">
        <v>10.8</v>
      </c>
      <c r="H11" s="28">
        <f t="shared" si="0"/>
        <v>58184</v>
      </c>
      <c r="I11" s="28">
        <f>H11-59137</f>
        <v>-953</v>
      </c>
      <c r="J11" s="21">
        <v>-1.6</v>
      </c>
    </row>
    <row r="12" spans="1:13" x14ac:dyDescent="0.25">
      <c r="A12" s="9" t="s">
        <v>3</v>
      </c>
      <c r="B12" s="10">
        <v>19196</v>
      </c>
      <c r="C12" s="10">
        <v>-64</v>
      </c>
      <c r="D12" s="11">
        <v>-0.3</v>
      </c>
      <c r="E12" s="10">
        <v>1318</v>
      </c>
      <c r="F12" s="10">
        <v>-29</v>
      </c>
      <c r="G12" s="11">
        <v>-2.2000000000000002</v>
      </c>
      <c r="H12" s="10">
        <f t="shared" si="0"/>
        <v>20514</v>
      </c>
      <c r="I12" s="10">
        <f>H12-20607</f>
        <v>-93</v>
      </c>
      <c r="J12" s="21">
        <v>-0.5</v>
      </c>
    </row>
    <row r="13" spans="1:13" x14ac:dyDescent="0.25">
      <c r="A13" s="9" t="s">
        <v>4</v>
      </c>
      <c r="B13" s="10">
        <v>18953</v>
      </c>
      <c r="C13" s="10">
        <v>-482</v>
      </c>
      <c r="D13" s="11">
        <v>-2.5</v>
      </c>
      <c r="E13" s="10">
        <v>1448</v>
      </c>
      <c r="F13" s="10">
        <v>69</v>
      </c>
      <c r="G13" s="19">
        <v>5</v>
      </c>
      <c r="H13" s="10">
        <f t="shared" si="0"/>
        <v>20401</v>
      </c>
      <c r="I13" s="10">
        <f>H13-20814</f>
        <v>-413</v>
      </c>
      <c r="J13" s="15">
        <v>-2</v>
      </c>
    </row>
    <row r="14" spans="1:13" x14ac:dyDescent="0.25">
      <c r="A14" s="9" t="s">
        <v>5</v>
      </c>
      <c r="B14" s="10">
        <v>19343</v>
      </c>
      <c r="C14" s="37">
        <v>-382</v>
      </c>
      <c r="D14" s="11">
        <v>-1.9</v>
      </c>
      <c r="E14" s="10">
        <v>1464</v>
      </c>
      <c r="F14" s="10">
        <v>-44</v>
      </c>
      <c r="G14" s="11">
        <v>-2.9</v>
      </c>
      <c r="H14" s="10">
        <f t="shared" si="0"/>
        <v>20807</v>
      </c>
      <c r="I14" s="10">
        <f>H14-21233</f>
        <v>-426</v>
      </c>
      <c r="J14" s="15">
        <v>-2</v>
      </c>
    </row>
    <row r="15" spans="1:13" x14ac:dyDescent="0.25">
      <c r="A15" s="9" t="s">
        <v>6</v>
      </c>
      <c r="B15" s="10">
        <v>19432</v>
      </c>
      <c r="C15" s="37">
        <v>-365</v>
      </c>
      <c r="D15" s="11">
        <v>-1.8</v>
      </c>
      <c r="E15" s="10">
        <v>1597</v>
      </c>
      <c r="F15" s="10">
        <v>-31</v>
      </c>
      <c r="G15" s="11">
        <v>-1.9</v>
      </c>
      <c r="H15" s="10">
        <f t="shared" si="0"/>
        <v>21029</v>
      </c>
      <c r="I15" s="10">
        <f>H15-21425</f>
        <v>-396</v>
      </c>
      <c r="J15" s="21">
        <v>-1.8</v>
      </c>
    </row>
    <row r="16" spans="1:13" x14ac:dyDescent="0.25">
      <c r="A16" s="9" t="s">
        <v>7</v>
      </c>
      <c r="B16" s="10">
        <v>19700</v>
      </c>
      <c r="C16" s="37">
        <v>-578</v>
      </c>
      <c r="D16" s="11">
        <v>-2.9</v>
      </c>
      <c r="E16" s="10">
        <v>1818</v>
      </c>
      <c r="F16" s="20">
        <v>22</v>
      </c>
      <c r="G16" s="11">
        <v>1.2</v>
      </c>
      <c r="H16" s="10">
        <f t="shared" si="0"/>
        <v>21518</v>
      </c>
      <c r="I16" s="10">
        <f>H16-22074</f>
        <v>-556</v>
      </c>
      <c r="J16" s="21">
        <v>-2.5</v>
      </c>
    </row>
    <row r="17" spans="1:10" x14ac:dyDescent="0.25">
      <c r="A17" s="12" t="s">
        <v>14</v>
      </c>
      <c r="B17" s="28">
        <v>96624</v>
      </c>
      <c r="C17" s="28">
        <v>-1871</v>
      </c>
      <c r="D17" s="29">
        <v>-1.9</v>
      </c>
      <c r="E17" s="28">
        <v>7645</v>
      </c>
      <c r="F17" s="28">
        <v>-13</v>
      </c>
      <c r="G17" s="29">
        <v>-0.2</v>
      </c>
      <c r="H17" s="28">
        <f t="shared" si="0"/>
        <v>104269</v>
      </c>
      <c r="I17" s="28">
        <f>H17-106153</f>
        <v>-1884</v>
      </c>
      <c r="J17" s="21">
        <v>-1.8</v>
      </c>
    </row>
    <row r="18" spans="1:10" x14ac:dyDescent="0.25">
      <c r="A18" s="61" t="s">
        <v>38</v>
      </c>
      <c r="B18" s="10">
        <v>2103</v>
      </c>
      <c r="C18" s="37">
        <v>-17</v>
      </c>
      <c r="D18" s="11">
        <v>-0.8</v>
      </c>
      <c r="E18" s="10">
        <v>60</v>
      </c>
      <c r="F18" s="10">
        <v>-17</v>
      </c>
      <c r="G18" s="11">
        <v>-22.1</v>
      </c>
      <c r="H18" s="10">
        <v>2163</v>
      </c>
      <c r="I18" s="10">
        <v>-34</v>
      </c>
      <c r="J18" s="15">
        <v>-1.5</v>
      </c>
    </row>
    <row r="19" spans="1:10" x14ac:dyDescent="0.25">
      <c r="A19" s="21" t="s">
        <v>39</v>
      </c>
      <c r="B19" s="21">
        <v>33</v>
      </c>
      <c r="C19" s="21"/>
      <c r="D19" s="21"/>
      <c r="E19" s="21"/>
      <c r="F19" s="21"/>
      <c r="G19" s="21"/>
      <c r="H19" s="21">
        <v>33</v>
      </c>
      <c r="I19" s="21"/>
      <c r="J19" s="21"/>
    </row>
    <row r="20" spans="1:10" x14ac:dyDescent="0.25">
      <c r="A20" s="12" t="s">
        <v>12</v>
      </c>
      <c r="B20" s="28">
        <f>B18+B17+B11</f>
        <v>154694</v>
      </c>
      <c r="C20" s="28">
        <v>-3024</v>
      </c>
      <c r="D20" s="29">
        <v>-1.9</v>
      </c>
      <c r="E20" s="28">
        <v>9922</v>
      </c>
      <c r="F20" s="36">
        <v>186</v>
      </c>
      <c r="G20" s="35">
        <v>1.9</v>
      </c>
      <c r="H20" s="28">
        <f t="shared" si="0"/>
        <v>164616</v>
      </c>
      <c r="I20" s="28">
        <f>H20-167487</f>
        <v>-2871</v>
      </c>
      <c r="J20" s="21">
        <v>-1.7</v>
      </c>
    </row>
    <row r="22" spans="1:10" x14ac:dyDescent="0.25">
      <c r="A22" s="26" t="s">
        <v>35</v>
      </c>
      <c r="F22" s="3"/>
      <c r="I22" s="3"/>
    </row>
    <row r="23" spans="1:10" x14ac:dyDescent="0.25">
      <c r="A23" s="26" t="s">
        <v>31</v>
      </c>
      <c r="F23" s="2"/>
    </row>
    <row r="24" spans="1:10" x14ac:dyDescent="0.25">
      <c r="A24" s="26" t="s">
        <v>25</v>
      </c>
      <c r="F24" s="2"/>
    </row>
    <row r="25" spans="1:10" x14ac:dyDescent="0.25">
      <c r="F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  <row r="29" spans="1:10" x14ac:dyDescent="0.25">
      <c r="A29" s="45"/>
      <c r="B29" s="45"/>
      <c r="C29" s="45"/>
      <c r="D29" s="45"/>
      <c r="E29" s="45"/>
      <c r="F29" s="45"/>
      <c r="G29" s="45"/>
      <c r="H29" s="49"/>
      <c r="I29" s="45"/>
      <c r="J29" s="45"/>
    </row>
    <row r="30" spans="1:10" x14ac:dyDescent="0.25">
      <c r="F30" s="2"/>
    </row>
    <row r="31" spans="1:10" x14ac:dyDescent="0.25">
      <c r="F31" s="2"/>
    </row>
    <row r="32" spans="1:10" x14ac:dyDescent="0.25">
      <c r="F32" s="2"/>
    </row>
  </sheetData>
  <mergeCells count="9">
    <mergeCell ref="B4:D4"/>
    <mergeCell ref="E4:G4"/>
    <mergeCell ref="H4:J4"/>
    <mergeCell ref="B5:B6"/>
    <mergeCell ref="C5:D5"/>
    <mergeCell ref="E5:E6"/>
    <mergeCell ref="F5:G5"/>
    <mergeCell ref="H5:H6"/>
    <mergeCell ref="I5:J5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Normal="100" workbookViewId="0">
      <selection activeCell="B6" sqref="B6:G9"/>
    </sheetView>
  </sheetViews>
  <sheetFormatPr baseColWidth="10" defaultRowHeight="15" x14ac:dyDescent="0.25"/>
  <cols>
    <col min="1" max="1" width="25.85546875" customWidth="1"/>
    <col min="2" max="2" width="13.28515625" customWidth="1"/>
    <col min="3" max="3" width="12.28515625" customWidth="1"/>
    <col min="4" max="4" width="13.140625" customWidth="1"/>
    <col min="5" max="5" width="12.7109375" customWidth="1"/>
    <col min="6" max="6" width="13.85546875" customWidth="1"/>
    <col min="7" max="7" width="12" customWidth="1"/>
  </cols>
  <sheetData>
    <row r="1" spans="1:7" x14ac:dyDescent="0.25">
      <c r="C1" s="1"/>
      <c r="F1" s="1"/>
    </row>
    <row r="2" spans="1:7" x14ac:dyDescent="0.25">
      <c r="A2" s="5" t="s">
        <v>27</v>
      </c>
      <c r="B2" s="5"/>
      <c r="C2" s="1"/>
      <c r="F2" s="1"/>
    </row>
    <row r="4" spans="1:7" x14ac:dyDescent="0.25">
      <c r="A4" s="7"/>
      <c r="B4" s="53" t="s">
        <v>8</v>
      </c>
      <c r="C4" s="53"/>
      <c r="D4" s="53" t="s">
        <v>9</v>
      </c>
      <c r="E4" s="53"/>
      <c r="F4" s="53" t="s">
        <v>10</v>
      </c>
      <c r="G4" s="53"/>
    </row>
    <row r="5" spans="1:7" s="22" customFormat="1" ht="45" x14ac:dyDescent="0.25">
      <c r="A5" s="31"/>
      <c r="B5" s="30" t="s">
        <v>33</v>
      </c>
      <c r="C5" s="32" t="s">
        <v>36</v>
      </c>
      <c r="D5" s="30" t="s">
        <v>33</v>
      </c>
      <c r="E5" s="32" t="s">
        <v>36</v>
      </c>
      <c r="F5" s="30" t="s">
        <v>33</v>
      </c>
      <c r="G5" s="32" t="s">
        <v>36</v>
      </c>
    </row>
    <row r="6" spans="1:7" x14ac:dyDescent="0.25">
      <c r="A6" s="14" t="s">
        <v>13</v>
      </c>
      <c r="B6" s="10">
        <f>33597+1407</f>
        <v>35004</v>
      </c>
      <c r="C6" s="15">
        <f>(35004-35420)*100/35420</f>
        <v>-1.1744776962168266</v>
      </c>
      <c r="D6" s="10">
        <f>810+22370</f>
        <v>23180</v>
      </c>
      <c r="E6" s="15">
        <f>(23180-23717)*100/23717</f>
        <v>-2.2641986760551505</v>
      </c>
      <c r="F6" s="10">
        <f>D6+B6</f>
        <v>58184</v>
      </c>
      <c r="G6" s="15">
        <v>-1.6</v>
      </c>
    </row>
    <row r="7" spans="1:7" x14ac:dyDescent="0.25">
      <c r="A7" s="14" t="s">
        <v>29</v>
      </c>
      <c r="B7" s="10">
        <f>58247+3953</f>
        <v>62200</v>
      </c>
      <c r="C7" s="15">
        <f>(62200-63140)*100/63140</f>
        <v>-1.4887551472917326</v>
      </c>
      <c r="D7" s="10">
        <f>3692+38377</f>
        <v>42069</v>
      </c>
      <c r="E7" s="15">
        <f>(42069-43013)*100/43013</f>
        <v>-2.1946853276916283</v>
      </c>
      <c r="F7" s="10">
        <f t="shared" ref="F7:F8" si="0">D7+B7</f>
        <v>104269</v>
      </c>
      <c r="G7" s="15">
        <v>-1.8</v>
      </c>
    </row>
    <row r="8" spans="1:7" x14ac:dyDescent="0.25">
      <c r="A8" s="16" t="s">
        <v>17</v>
      </c>
      <c r="B8" s="46">
        <f>29+1121+26</f>
        <v>1176</v>
      </c>
      <c r="C8" s="48">
        <f>(1176-1231)*100/1231</f>
        <v>-4.4679122664500408</v>
      </c>
      <c r="D8" s="46">
        <f>31+982+7</f>
        <v>1020</v>
      </c>
      <c r="E8" s="47">
        <f>(1020/966)*100/966</f>
        <v>0.1093064825173926</v>
      </c>
      <c r="F8" s="10">
        <f t="shared" si="0"/>
        <v>2196</v>
      </c>
      <c r="G8" s="48">
        <f>(2196/2197)*100/2197</f>
        <v>4.5495895942847538E-2</v>
      </c>
    </row>
    <row r="9" spans="1:7" x14ac:dyDescent="0.25">
      <c r="A9" s="17" t="s">
        <v>12</v>
      </c>
      <c r="B9" s="13">
        <f>SUM(B6:B8)</f>
        <v>98380</v>
      </c>
      <c r="C9" s="33">
        <f>(98380-99791)*100/99791</f>
        <v>-1.4139551662975618</v>
      </c>
      <c r="D9" s="13">
        <f>SUM(D6:D8)</f>
        <v>66269</v>
      </c>
      <c r="E9" s="33">
        <f>(66269-67696)*100/67696</f>
        <v>-2.1079532025525882</v>
      </c>
      <c r="F9" s="13">
        <f>SUM(F6:F8)</f>
        <v>164649</v>
      </c>
      <c r="G9" s="33">
        <f>(164649-167487)*100/167487</f>
        <v>-1.6944598685271095</v>
      </c>
    </row>
    <row r="10" spans="1:7" x14ac:dyDescent="0.25">
      <c r="A10" s="23"/>
      <c r="B10" s="24"/>
      <c r="C10" s="25"/>
      <c r="D10" s="24"/>
      <c r="E10" s="25"/>
      <c r="F10" s="24"/>
      <c r="G10" s="25"/>
    </row>
    <row r="11" spans="1:7" x14ac:dyDescent="0.25">
      <c r="A11" s="26" t="s">
        <v>35</v>
      </c>
      <c r="B11" s="27"/>
    </row>
    <row r="12" spans="1:7" x14ac:dyDescent="0.25">
      <c r="A12" s="26" t="s">
        <v>31</v>
      </c>
      <c r="B12" s="27"/>
      <c r="G12" s="3"/>
    </row>
    <row r="13" spans="1:7" x14ac:dyDescent="0.25">
      <c r="A13" s="26" t="s">
        <v>25</v>
      </c>
      <c r="B13" s="27"/>
      <c r="G13" s="3"/>
    </row>
    <row r="14" spans="1:7" x14ac:dyDescent="0.25">
      <c r="B14" s="1"/>
      <c r="D14" s="1"/>
    </row>
  </sheetData>
  <mergeCells count="3">
    <mergeCell ref="F4:G4"/>
    <mergeCell ref="B4:C4"/>
    <mergeCell ref="D4:E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B3F7-CFDB-45C1-BDCE-3C21CBD9CE84}">
  <dimension ref="A2:J28"/>
  <sheetViews>
    <sheetView workbookViewId="0">
      <selection activeCell="F33" sqref="F33"/>
    </sheetView>
  </sheetViews>
  <sheetFormatPr baseColWidth="10" defaultRowHeight="15" x14ac:dyDescent="0.25"/>
  <cols>
    <col min="1" max="1" width="16.85546875" customWidth="1"/>
    <col min="2" max="2" width="13.42578125" customWidth="1"/>
    <col min="3" max="4" width="12.7109375" bestFit="1" customWidth="1"/>
    <col min="5" max="5" width="12.28515625" bestFit="1" customWidth="1"/>
    <col min="6" max="7" width="12.7109375" bestFit="1" customWidth="1"/>
    <col min="8" max="8" width="12.28515625" bestFit="1" customWidth="1"/>
    <col min="9" max="10" width="12.7109375" bestFit="1" customWidth="1"/>
    <col min="11" max="11" width="12.28515625" bestFit="1" customWidth="1"/>
    <col min="12" max="12" width="11.85546875" bestFit="1" customWidth="1"/>
    <col min="13" max="13" width="12.7109375" bestFit="1" customWidth="1"/>
    <col min="14" max="14" width="12.28515625" bestFit="1" customWidth="1"/>
  </cols>
  <sheetData>
    <row r="2" spans="1:2" x14ac:dyDescent="0.25">
      <c r="A2" s="5" t="s">
        <v>26</v>
      </c>
      <c r="B2" s="5"/>
    </row>
    <row r="19" spans="1:10" x14ac:dyDescent="0.25">
      <c r="A19" s="4" t="s">
        <v>21</v>
      </c>
    </row>
    <row r="21" spans="1:10" x14ac:dyDescent="0.25">
      <c r="B21" s="57" t="s">
        <v>8</v>
      </c>
      <c r="C21" s="58"/>
      <c r="D21" s="59"/>
      <c r="E21" s="57" t="s">
        <v>9</v>
      </c>
      <c r="F21" s="58"/>
      <c r="G21" s="59"/>
      <c r="H21" s="57" t="s">
        <v>10</v>
      </c>
      <c r="I21" s="58"/>
      <c r="J21" s="59"/>
    </row>
    <row r="22" spans="1:10" x14ac:dyDescent="0.25">
      <c r="B22" s="34" t="s">
        <v>22</v>
      </c>
      <c r="C22" s="34" t="s">
        <v>30</v>
      </c>
      <c r="D22" s="34" t="s">
        <v>23</v>
      </c>
      <c r="E22" s="34" t="s">
        <v>22</v>
      </c>
      <c r="F22" s="34" t="s">
        <v>30</v>
      </c>
      <c r="G22" s="34" t="s">
        <v>23</v>
      </c>
      <c r="H22" s="34" t="s">
        <v>22</v>
      </c>
      <c r="I22" s="34" t="s">
        <v>30</v>
      </c>
      <c r="J22" s="34" t="s">
        <v>23</v>
      </c>
    </row>
    <row r="23" spans="1:10" x14ac:dyDescent="0.25">
      <c r="A23" s="6" t="s">
        <v>11</v>
      </c>
      <c r="B23" s="21">
        <v>219</v>
      </c>
      <c r="C23" s="21">
        <v>222</v>
      </c>
      <c r="D23" s="21">
        <v>259</v>
      </c>
      <c r="E23" s="21">
        <v>156</v>
      </c>
      <c r="F23" s="21">
        <v>126</v>
      </c>
      <c r="G23" s="21">
        <v>206</v>
      </c>
      <c r="H23" s="21">
        <f>E23+B23</f>
        <v>375</v>
      </c>
      <c r="I23" s="21">
        <f t="shared" ref="I23:J24" si="0">F23+C23</f>
        <v>348</v>
      </c>
      <c r="J23" s="21">
        <f t="shared" si="0"/>
        <v>465</v>
      </c>
    </row>
    <row r="24" spans="1:10" x14ac:dyDescent="0.25">
      <c r="A24" s="6" t="s">
        <v>20</v>
      </c>
      <c r="B24" s="21">
        <v>2</v>
      </c>
      <c r="C24" s="21">
        <v>7</v>
      </c>
      <c r="D24" s="21">
        <v>14</v>
      </c>
      <c r="E24" s="21">
        <v>0</v>
      </c>
      <c r="F24" s="21">
        <v>6</v>
      </c>
      <c r="G24" s="21">
        <v>8</v>
      </c>
      <c r="H24" s="21">
        <f>E24+B24</f>
        <v>2</v>
      </c>
      <c r="I24" s="21">
        <f t="shared" si="0"/>
        <v>13</v>
      </c>
      <c r="J24" s="21">
        <f t="shared" si="0"/>
        <v>22</v>
      </c>
    </row>
    <row r="25" spans="1:10" x14ac:dyDescent="0.25">
      <c r="A25" s="6" t="s">
        <v>15</v>
      </c>
      <c r="B25" s="6">
        <v>230</v>
      </c>
      <c r="C25" s="6">
        <v>243</v>
      </c>
      <c r="D25" s="6">
        <v>269</v>
      </c>
      <c r="E25" s="6">
        <v>164</v>
      </c>
      <c r="F25" s="6">
        <v>134</v>
      </c>
      <c r="G25" s="6">
        <v>215</v>
      </c>
      <c r="H25" s="6">
        <f>SUM(H23:H24)</f>
        <v>377</v>
      </c>
      <c r="I25" s="6">
        <f t="shared" ref="I25:J25" si="1">SUM(I23:I24)</f>
        <v>361</v>
      </c>
      <c r="J25" s="6">
        <f t="shared" si="1"/>
        <v>487</v>
      </c>
    </row>
    <row r="27" spans="1:10" x14ac:dyDescent="0.25">
      <c r="A27" s="26" t="s">
        <v>32</v>
      </c>
    </row>
    <row r="28" spans="1:10" x14ac:dyDescent="0.25">
      <c r="A28" s="26" t="s">
        <v>31</v>
      </c>
    </row>
  </sheetData>
  <mergeCells count="3">
    <mergeCell ref="B21:D21"/>
    <mergeCell ref="E21:G21"/>
    <mergeCell ref="H21:J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X36"/>
  <sheetViews>
    <sheetView tabSelected="1" topLeftCell="A13" zoomScaleNormal="100" workbookViewId="0">
      <selection activeCell="M37" sqref="M37"/>
    </sheetView>
  </sheetViews>
  <sheetFormatPr baseColWidth="10" defaultRowHeight="15" x14ac:dyDescent="0.25"/>
  <cols>
    <col min="1" max="1" width="15.140625" customWidth="1"/>
    <col min="2" max="2" width="8.28515625" customWidth="1"/>
    <col min="3" max="6" width="7.28515625" customWidth="1"/>
    <col min="7" max="7" width="8.28515625" customWidth="1"/>
    <col min="8" max="8" width="7.5703125" customWidth="1"/>
    <col min="9" max="9" width="7.28515625" customWidth="1"/>
    <col min="10" max="10" width="8.28515625" customWidth="1"/>
    <col min="11" max="11" width="7" bestFit="1" customWidth="1"/>
    <col min="12" max="12" width="12.85546875" customWidth="1"/>
    <col min="13" max="13" width="10.28515625" style="39" customWidth="1"/>
    <col min="16" max="16" width="12.28515625" bestFit="1" customWidth="1"/>
    <col min="17" max="17" width="12.7109375" bestFit="1" customWidth="1"/>
    <col min="18" max="18" width="13" bestFit="1" customWidth="1"/>
  </cols>
  <sheetData>
    <row r="2" spans="1:1" x14ac:dyDescent="0.25">
      <c r="A2" s="5" t="s">
        <v>40</v>
      </c>
    </row>
    <row r="22" spans="1:24" x14ac:dyDescent="0.25">
      <c r="V22" s="3"/>
      <c r="W22" s="3"/>
      <c r="X22" s="3"/>
    </row>
    <row r="23" spans="1:24" x14ac:dyDescent="0.25">
      <c r="R23" s="3"/>
      <c r="S23" s="3"/>
      <c r="T23" s="3"/>
      <c r="X23" s="3"/>
    </row>
    <row r="24" spans="1:24" x14ac:dyDescent="0.25">
      <c r="A24" s="4"/>
      <c r="B24" s="40">
        <v>2016</v>
      </c>
      <c r="C24" s="40">
        <v>2017</v>
      </c>
      <c r="D24" s="40">
        <v>2018</v>
      </c>
      <c r="E24" s="41" t="s">
        <v>24</v>
      </c>
      <c r="F24" s="41">
        <v>2020</v>
      </c>
      <c r="G24" s="41">
        <v>2021</v>
      </c>
      <c r="H24" s="40">
        <v>2022</v>
      </c>
      <c r="I24" s="42">
        <v>2023</v>
      </c>
      <c r="J24" s="42">
        <v>2024</v>
      </c>
      <c r="K24" s="42">
        <v>2025</v>
      </c>
      <c r="L24" s="38"/>
      <c r="M24"/>
      <c r="R24" s="3"/>
      <c r="S24" s="3"/>
      <c r="T24" s="3"/>
    </row>
    <row r="25" spans="1:24" x14ac:dyDescent="0.25">
      <c r="A25" s="43" t="s">
        <v>13</v>
      </c>
      <c r="B25" s="18">
        <v>100</v>
      </c>
      <c r="C25" s="18">
        <f>C34/$B34*100</f>
        <v>99.768692360839921</v>
      </c>
      <c r="D25" s="18">
        <f t="shared" ref="D25:K25" si="0">D34/$B34*100</f>
        <v>99.2925591036078</v>
      </c>
      <c r="E25" s="18">
        <f t="shared" si="0"/>
        <v>98.127008921866079</v>
      </c>
      <c r="F25" s="18">
        <f t="shared" si="0"/>
        <v>95.600648862987768</v>
      </c>
      <c r="G25" s="18">
        <f t="shared" si="0"/>
        <v>94.22181501396858</v>
      </c>
      <c r="H25" s="18">
        <f t="shared" si="0"/>
        <v>92.652227462525161</v>
      </c>
      <c r="I25" s="18">
        <f t="shared" si="0"/>
        <v>91.177265763465414</v>
      </c>
      <c r="J25" s="18">
        <f t="shared" si="0"/>
        <v>90.179939319294661</v>
      </c>
      <c r="K25" s="18">
        <f t="shared" si="0"/>
        <v>88.475171978731709</v>
      </c>
      <c r="L25" s="39"/>
      <c r="M25"/>
      <c r="R25" s="3"/>
      <c r="S25" s="3"/>
      <c r="T25" s="3"/>
    </row>
    <row r="26" spans="1:24" x14ac:dyDescent="0.25">
      <c r="A26" s="43" t="s">
        <v>29</v>
      </c>
      <c r="B26" s="18">
        <v>100</v>
      </c>
      <c r="C26" s="18">
        <f>C35/$B35*100</f>
        <v>99.745104956782498</v>
      </c>
      <c r="D26" s="18">
        <f t="shared" ref="D26:K26" si="1">D35/$B35*100</f>
        <v>99.831539954136531</v>
      </c>
      <c r="E26" s="18">
        <f t="shared" si="1"/>
        <v>99.289116246251538</v>
      </c>
      <c r="F26" s="18">
        <f t="shared" si="1"/>
        <v>98.946022226142176</v>
      </c>
      <c r="G26" s="18">
        <f t="shared" si="1"/>
        <v>97.781795731169524</v>
      </c>
      <c r="H26" s="18">
        <f t="shared" si="1"/>
        <v>96.830128770506263</v>
      </c>
      <c r="I26" s="18">
        <f t="shared" si="1"/>
        <v>96.085729405538899</v>
      </c>
      <c r="J26" s="18">
        <f t="shared" si="1"/>
        <v>94.745104956782498</v>
      </c>
      <c r="K26" s="18">
        <f t="shared" si="1"/>
        <v>93.034044805080256</v>
      </c>
      <c r="L26" s="39"/>
      <c r="M26"/>
      <c r="R26" s="3"/>
      <c r="S26" s="3"/>
      <c r="T26" s="3"/>
      <c r="X26" s="3"/>
    </row>
    <row r="27" spans="1:24" x14ac:dyDescent="0.25">
      <c r="A27" s="43" t="s">
        <v>15</v>
      </c>
      <c r="B27" s="44">
        <v>100</v>
      </c>
      <c r="C27" s="18">
        <f>C36/$B36*100</f>
        <v>100.02700632168387</v>
      </c>
      <c r="D27" s="18">
        <f t="shared" ref="D27:K27" si="2">D36/$B36*100</f>
        <v>99.755289656578796</v>
      </c>
      <c r="E27" s="18">
        <f t="shared" si="2"/>
        <v>99.05257414337602</v>
      </c>
      <c r="F27" s="18">
        <f t="shared" si="2"/>
        <v>97.957991391046022</v>
      </c>
      <c r="G27" s="18">
        <f t="shared" si="2"/>
        <v>96.724518984341842</v>
      </c>
      <c r="H27" s="18">
        <f t="shared" si="2"/>
        <v>95.697727610932603</v>
      </c>
      <c r="I27" s="18">
        <f t="shared" si="2"/>
        <v>94.713374743026577</v>
      </c>
      <c r="J27" s="18">
        <f t="shared" si="2"/>
        <v>93.526750037202589</v>
      </c>
      <c r="K27" s="18">
        <f t="shared" si="2"/>
        <v>91.81212418498778</v>
      </c>
      <c r="L27" s="39"/>
      <c r="M27"/>
      <c r="R27" s="3"/>
      <c r="S27" s="3"/>
      <c r="T27" s="3"/>
    </row>
    <row r="28" spans="1:24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R28" s="3"/>
      <c r="S28" s="3"/>
      <c r="T28" s="3"/>
    </row>
    <row r="29" spans="1:24" x14ac:dyDescent="0.25">
      <c r="A29" s="26" t="s">
        <v>35</v>
      </c>
      <c r="R29" s="3"/>
      <c r="S29" s="3"/>
      <c r="T29" s="3"/>
    </row>
    <row r="30" spans="1:24" x14ac:dyDescent="0.25">
      <c r="A30" s="26" t="s">
        <v>37</v>
      </c>
      <c r="R30" s="3"/>
      <c r="S30" s="3"/>
      <c r="T30" s="3"/>
    </row>
    <row r="31" spans="1:24" x14ac:dyDescent="0.25">
      <c r="R31" s="3"/>
      <c r="S31" s="3"/>
      <c r="T31" s="3"/>
      <c r="W31" s="3"/>
    </row>
    <row r="33" spans="1:11" x14ac:dyDescent="0.25">
      <c r="A33" s="4"/>
      <c r="B33" s="40">
        <v>2016</v>
      </c>
      <c r="C33" s="40">
        <v>2017</v>
      </c>
      <c r="D33" s="40">
        <v>2018</v>
      </c>
      <c r="E33" s="41" t="s">
        <v>24</v>
      </c>
      <c r="F33" s="41">
        <v>2020</v>
      </c>
      <c r="G33" s="41">
        <v>2021</v>
      </c>
      <c r="H33" s="40">
        <v>2022</v>
      </c>
      <c r="I33" s="42">
        <v>2023</v>
      </c>
      <c r="J33" s="42">
        <v>2024</v>
      </c>
      <c r="K33" s="42">
        <v>2025</v>
      </c>
    </row>
    <row r="34" spans="1:11" x14ac:dyDescent="0.25">
      <c r="A34" s="43" t="s">
        <v>13</v>
      </c>
      <c r="B34" s="50">
        <v>66578</v>
      </c>
      <c r="C34" s="50">
        <v>66424</v>
      </c>
      <c r="D34" s="50">
        <v>66107</v>
      </c>
      <c r="E34" s="50">
        <v>65331</v>
      </c>
      <c r="F34" s="50">
        <v>63649</v>
      </c>
      <c r="G34" s="50">
        <v>62731</v>
      </c>
      <c r="H34" s="51">
        <v>61686</v>
      </c>
      <c r="I34" s="51">
        <v>60704</v>
      </c>
      <c r="J34" s="51">
        <v>60040</v>
      </c>
      <c r="K34" s="51">
        <v>58905</v>
      </c>
    </row>
    <row r="35" spans="1:11" x14ac:dyDescent="0.25">
      <c r="A35" s="43" t="s">
        <v>29</v>
      </c>
      <c r="B35" s="50">
        <v>113380</v>
      </c>
      <c r="C35" s="50">
        <v>113091</v>
      </c>
      <c r="D35" s="50">
        <v>113189</v>
      </c>
      <c r="E35" s="50">
        <v>112574</v>
      </c>
      <c r="F35" s="50">
        <v>112185</v>
      </c>
      <c r="G35" s="50">
        <v>110865</v>
      </c>
      <c r="H35" s="51">
        <v>109786</v>
      </c>
      <c r="I35" s="51">
        <v>108942</v>
      </c>
      <c r="J35" s="51">
        <v>107422</v>
      </c>
      <c r="K35" s="51">
        <v>105482</v>
      </c>
    </row>
    <row r="36" spans="1:11" x14ac:dyDescent="0.25">
      <c r="A36" s="43" t="s">
        <v>15</v>
      </c>
      <c r="B36" s="43">
        <v>181439</v>
      </c>
      <c r="C36" s="43">
        <v>181488</v>
      </c>
      <c r="D36" s="43">
        <v>180995</v>
      </c>
      <c r="E36" s="43">
        <v>179720</v>
      </c>
      <c r="F36" s="43">
        <v>177734</v>
      </c>
      <c r="G36" s="43">
        <v>175496</v>
      </c>
      <c r="H36" s="52">
        <v>173633</v>
      </c>
      <c r="I36" s="52">
        <v>171847</v>
      </c>
      <c r="J36" s="52">
        <v>169694</v>
      </c>
      <c r="K36" s="52">
        <v>166583</v>
      </c>
    </row>
  </sheetData>
  <mergeCells count="1">
    <mergeCell ref="A28:J2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Tb1</vt:lpstr>
      <vt:lpstr>Tb2</vt:lpstr>
      <vt:lpstr>Graph1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Fabienne Clement</cp:lastModifiedBy>
  <cp:lastPrinted>2018-10-16T14:01:41Z</cp:lastPrinted>
  <dcterms:created xsi:type="dcterms:W3CDTF">2013-10-16T14:46:31Z</dcterms:created>
  <dcterms:modified xsi:type="dcterms:W3CDTF">2025-10-23T08:26:39Z</dcterms:modified>
</cp:coreProperties>
</file>