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fabcle\Documents\Mes Documents\DOSSIER RESULTATS DEFINITIFS BAC\session 2024\FICHIERS\"/>
    </mc:Choice>
  </mc:AlternateContent>
  <xr:revisionPtr revIDLastSave="0" documentId="13_ncr:1_{CC647A31-FE9B-470C-BC31-E11802089229}" xr6:coauthVersionLast="47" xr6:coauthVersionMax="47" xr10:uidLastSave="{00000000-0000-0000-0000-000000000000}"/>
  <bookViews>
    <workbookView xWindow="-120" yWindow="-120" windowWidth="29040" windowHeight="15720" tabRatio="599" xr2:uid="{3E07616B-1C05-406F-AE57-2693E0EA280F}"/>
  </bookViews>
  <sheets>
    <sheet name="chapo" sheetId="19" r:id="rId1"/>
    <sheet name="Graph1" sheetId="4" r:id="rId2"/>
    <sheet name="Tab1" sheetId="3" r:id="rId3"/>
    <sheet name="Tab2" sheetId="5" r:id="rId4"/>
    <sheet name="Tab3" sheetId="7" r:id="rId5"/>
    <sheet name="Tab4" sheetId="6" r:id="rId6"/>
    <sheet name="Graph2" sheetId="14" r:id="rId7"/>
    <sheet name="Graph3" sheetId="15" r:id="rId8"/>
    <sheet name="Tab5" sheetId="16" r:id="rId9"/>
    <sheet name="Graph4" sheetId="17" r:id="rId10"/>
    <sheet name="Sources et définitions" sheetId="18" r:id="rId11"/>
  </sheets>
  <externalReferences>
    <externalReference r:id="rId12"/>
  </externalReferences>
  <definedNames>
    <definedName name="_xlnm.Print_Area" localSheetId="1">Graph1!$J$3:$Q$8</definedName>
    <definedName name="_xlnm.Print_Area" localSheetId="6">Graph2!$J$4:$R$10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4" l="1"/>
  <c r="E9" i="3"/>
  <c r="E8" i="3"/>
  <c r="C8" i="3"/>
  <c r="E7" i="3"/>
  <c r="C7" i="3"/>
  <c r="C9" i="3"/>
  <c r="E6" i="3"/>
  <c r="C6" i="3"/>
  <c r="B14" i="16" l="1"/>
  <c r="G9" i="5" l="1"/>
  <c r="G18" i="5"/>
  <c r="G20" i="5"/>
  <c r="G19" i="5"/>
  <c r="G16" i="5"/>
  <c r="G15" i="5"/>
  <c r="G14" i="5"/>
  <c r="G12" i="5"/>
  <c r="G10" i="5"/>
  <c r="G22" i="5"/>
  <c r="G7" i="5"/>
  <c r="E20" i="5" l="1"/>
  <c r="E19" i="5"/>
  <c r="E18" i="5"/>
  <c r="E16" i="5"/>
  <c r="E15" i="5"/>
  <c r="E14" i="5"/>
  <c r="E13" i="5"/>
  <c r="E12" i="5"/>
  <c r="B7" i="16" l="1"/>
  <c r="B20" i="7" l="1"/>
  <c r="C22" i="5" l="1"/>
  <c r="B22" i="5"/>
  <c r="D20" i="5"/>
  <c r="D19" i="5"/>
  <c r="D18" i="5"/>
  <c r="D16" i="5"/>
  <c r="D15" i="5"/>
  <c r="D14" i="5"/>
  <c r="D13" i="5"/>
  <c r="D12" i="5"/>
  <c r="D11" i="5"/>
  <c r="D10" i="5"/>
  <c r="D9" i="5"/>
  <c r="D7" i="5"/>
  <c r="D22" i="5" l="1"/>
  <c r="R6" i="4" l="1"/>
  <c r="R5" i="4"/>
  <c r="R4" i="4" l="1"/>
</calcChain>
</file>

<file path=xl/sharedStrings.xml><?xml version="1.0" encoding="utf-8"?>
<sst xmlns="http://schemas.openxmlformats.org/spreadsheetml/2006/main" count="205" uniqueCount="122">
  <si>
    <t>Bac général</t>
  </si>
  <si>
    <t>Ensemble</t>
  </si>
  <si>
    <t>Production</t>
  </si>
  <si>
    <t>Services</t>
  </si>
  <si>
    <t>Académie</t>
  </si>
  <si>
    <t>France</t>
  </si>
  <si>
    <t>Défavorisée</t>
  </si>
  <si>
    <t>Graphique 2 Répartition des présents selon le baccalauréat et l’origine sociale</t>
  </si>
  <si>
    <t>Graphique 1 Évolution du taux de réussite sur 10 ans</t>
  </si>
  <si>
    <t>Tableau 1 Résultats par département</t>
  </si>
  <si>
    <t>Tableau 2 Résultats académiques et nationaux</t>
  </si>
  <si>
    <t>Tableau 5 Sections européennes</t>
  </si>
  <si>
    <t>Tableau 8 Sections internationales</t>
  </si>
  <si>
    <t>2015</t>
  </si>
  <si>
    <t>2016</t>
  </si>
  <si>
    <t>2017</t>
  </si>
  <si>
    <t>2018</t>
  </si>
  <si>
    <t>2019</t>
  </si>
  <si>
    <t>2020</t>
  </si>
  <si>
    <t>BAC GENERAL</t>
  </si>
  <si>
    <t>BAC TECHNOLOGIQUE</t>
  </si>
  <si>
    <t>BAC PROFESSIONNEL</t>
  </si>
  <si>
    <t>TOUS BACS CONFONDUS</t>
  </si>
  <si>
    <t>TOUS BACS CONFONDUS France</t>
  </si>
  <si>
    <t>2021</t>
  </si>
  <si>
    <t>Filles</t>
  </si>
  <si>
    <t>Garçons</t>
  </si>
  <si>
    <t>Très bien avec les félicitations du jury</t>
  </si>
  <si>
    <t>Académie de Strasbourg</t>
  </si>
  <si>
    <t xml:space="preserve">Total </t>
  </si>
  <si>
    <t>Une origine sociale du candidat marquée selon le baccalauréat présenté</t>
  </si>
  <si>
    <t>Bac techno</t>
  </si>
  <si>
    <t>Bac pro</t>
  </si>
  <si>
    <t>Favorisée</t>
  </si>
  <si>
    <t>Moyenne</t>
  </si>
  <si>
    <t>Non renseignée</t>
  </si>
  <si>
    <t>La réussite au baccalauréat est en partie dépendante de l'origine sociale</t>
  </si>
  <si>
    <t>Des dispositifs nationaux et académiques</t>
  </si>
  <si>
    <t>Taux de mentions (%)</t>
  </si>
  <si>
    <t>(*) Poids : pourcentage de présents de sections européennes sur l’ensemble des présents du baccalauréat dans l’académie</t>
  </si>
  <si>
    <t>Tableau 6 Sections bi-nationales</t>
  </si>
  <si>
    <t>Section</t>
  </si>
  <si>
    <t>Abibac</t>
  </si>
  <si>
    <t>Bachibac</t>
  </si>
  <si>
    <t>(*) Poids : pourcentage de présents à l’Abibac sur l’ensemble des présents de la série dans l’académie</t>
  </si>
  <si>
    <t>(*) Poids : pourcentage de présents de sections internationales sur l'ensemble des présents du baccalauréat général de l'académie</t>
  </si>
  <si>
    <t>Les apprentis réussissent mieux en Alsace</t>
  </si>
  <si>
    <t>Graphique 4 Taux de réussite au baccalauréat professionnel selon le statut et le domaine</t>
  </si>
  <si>
    <t>Apprentis</t>
  </si>
  <si>
    <t>Scolaires</t>
  </si>
  <si>
    <t>2022</t>
  </si>
  <si>
    <t>Ensemble France</t>
  </si>
  <si>
    <t>France (métro + Dom)</t>
  </si>
  <si>
    <t>Très bien</t>
  </si>
  <si>
    <t>Bien</t>
  </si>
  <si>
    <t>Assez bien</t>
  </si>
  <si>
    <t>académie</t>
  </si>
  <si>
    <t>Les filles réussissent mieux que les garçons</t>
  </si>
  <si>
    <t>Positionnement sur 30 académies</t>
  </si>
  <si>
    <t>Répartition des mentions selon le baccalauréat et le sexe(en %)</t>
  </si>
  <si>
    <t>Graphique 3 Taux de réussite selon l’origine sociale</t>
  </si>
  <si>
    <t>2023</t>
  </si>
  <si>
    <t>France (métro + Drom)</t>
  </si>
  <si>
    <t>Des résultats globalement stables</t>
  </si>
  <si>
    <t>Une hausse du taux de réussite pour les baccalauréats professionnels du domaine de la production</t>
  </si>
  <si>
    <t>Bas-Rhin</t>
  </si>
  <si>
    <t>Haut-Rhin</t>
  </si>
  <si>
    <t>Baccalauréat</t>
  </si>
  <si>
    <t>Taux de réussite (%)</t>
  </si>
  <si>
    <t>Général</t>
  </si>
  <si>
    <t>Technologique</t>
  </si>
  <si>
    <t>Professionnel</t>
  </si>
  <si>
    <t>Présents</t>
  </si>
  <si>
    <t>Admis</t>
  </si>
  <si>
    <t>Bac technologique</t>
  </si>
  <si>
    <t>STMG</t>
  </si>
  <si>
    <t>STAV</t>
  </si>
  <si>
    <t>ST2S</t>
  </si>
  <si>
    <t>STL</t>
  </si>
  <si>
    <t>STI2D</t>
  </si>
  <si>
    <t>STD2A</t>
  </si>
  <si>
    <t>STHR</t>
  </si>
  <si>
    <t>Bac professionnel</t>
  </si>
  <si>
    <t>Mentions</t>
  </si>
  <si>
    <t>Techno</t>
  </si>
  <si>
    <t>Pro</t>
  </si>
  <si>
    <t>% de mentions</t>
  </si>
  <si>
    <t>% de filles</t>
  </si>
  <si>
    <t>Taux de réussite des filles (%)</t>
  </si>
  <si>
    <t>Taux de réussite  des garçons (%)</t>
  </si>
  <si>
    <t>Ensemble académie</t>
  </si>
  <si>
    <r>
      <rPr>
        <b/>
        <sz val="9"/>
        <rFont val="Arial"/>
        <family val="2"/>
      </rPr>
      <t>Poids (</t>
    </r>
    <r>
      <rPr>
        <b/>
        <vertAlign val="superscript"/>
        <sz val="5"/>
        <rFont val="Arial"/>
        <family val="2"/>
      </rPr>
      <t>*</t>
    </r>
    <r>
      <rPr>
        <b/>
        <sz val="9"/>
        <rFont val="Arial"/>
        <family val="2"/>
      </rPr>
      <t>) en %</t>
    </r>
  </si>
  <si>
    <t>Mention européenne (en %)</t>
  </si>
  <si>
    <t>Très favorisée</t>
  </si>
  <si>
    <t>très favorisée</t>
  </si>
  <si>
    <t>Évol°/ 2023
(pts)</t>
  </si>
  <si>
    <t>Le taux de réussite en hausse dans le Bas-Rhin pour le baccalauréat général et professionnel</t>
  </si>
  <si>
    <t xml:space="preserve"> </t>
  </si>
  <si>
    <t>2024</t>
  </si>
  <si>
    <t>87,5 % de réussite pour les apprentis  au bac professionnel</t>
  </si>
  <si>
    <t>18 208 admis</t>
  </si>
  <si>
    <t>99,0 % de réussite pour la série STD2A</t>
  </si>
  <si>
    <t>63,1 % de mentions au baccalauréat pour les garçons contre 70,2 % pour les filles</t>
  </si>
  <si>
    <t>+0,5 point au baccalauréat professionnel services</t>
  </si>
  <si>
    <t>.</t>
  </si>
  <si>
    <t>En 2024, 19 953 candidats se sont présentés aux épreuves du baccalauréat soit 306 de plus que l’an dernier.</t>
  </si>
  <si>
    <t xml:space="preserve">Le taux de réussite au baccalauréat atteint 91,3 %. Il est supérieur de 0,1 point au taux national (91,2 %). </t>
  </si>
  <si>
    <t>La réussite au bac général est de 96,3 % (+0,4 point par rapport au niveau national), de 89,2 % au bac technologique (-0,8 point par rapport au niveau national) et de 83,0 % au bac professionnel (-0,3 point par rapport au niveau national).</t>
  </si>
  <si>
    <t>+2,6 points à la série STMG par rapport à 2023</t>
  </si>
  <si>
    <t>À la session 2024, le taux de réussite tous baccalauréats confondus reste stable dans l’académie 91,3 % (+0,1 point) alors qu'au niveau national il augmente de 0,5 point .</t>
  </si>
  <si>
    <t>Par rapport à la session 2023, le baccalauréat technologique perd 0,8 point, alors que les baccalauréats généraux et professionnelsprogressent respectivement de 0,3 point et 0,2 point.</t>
  </si>
  <si>
    <t>Par rapport à 2023, le taux de réussite augmente  de 0,4 point dans le Bas-Rhin et  baisse de 0,6 point dans le Haut-Rhin.</t>
  </si>
  <si>
    <t xml:space="preserve"> Dans le Bas-Rhin, le taux de réussite augmente pour le baccalauréat professionnel (+1,5 point) ainsi que pour le baccalauréat général (+0,5 point). </t>
  </si>
  <si>
    <t>Dans le Haut-Rhin, une baisse de la réussite est observée pour tous les baccalauréats.</t>
  </si>
  <si>
    <t>Tableau 3 Résultats par sexe</t>
  </si>
  <si>
    <t xml:space="preserve">Tous baccalauréats confondus, 70,2 % des filles et 63,1 % des garçons admis à l'examen dans l'académie obtiennent une mention, soit un écart de 7,1 points entre les sexes. </t>
  </si>
  <si>
    <t>Au niveau national, cet écart est de 7,3 points. Dans l'académie, les taux de mentions sont supérieurs à ceux du niveau national pour les baccalauréats généraux (+4,5 points) et technologiques (+0,5 point), mais légèrement inférieurs de 0,3 point pour le baccalauréat professionnel.</t>
  </si>
  <si>
    <t>Tableau 4 Un pourcentage de mentions élevé dans l'académie</t>
  </si>
  <si>
    <t xml:space="preserve">Quelle que soit la filière du baccalauréat, le taux de réussite est influencé par l'appartenance sociale des candidats. </t>
  </si>
  <si>
    <t>La différence entre les taux de réussite des jeunes des milieux très favorisés et des milieux défavorisés est de 12,9 points pour le baccalauréat professionnel, de 8,9 points pour le bac technologique et de 6,3 points pour le baccalauréat général.</t>
  </si>
  <si>
    <t xml:space="preserve"> Ces écarts sont inférieurs à ceux du niveau national, sauf pour le bac technologique, où ils sont égaux.</t>
  </si>
  <si>
    <t>Dispositif Azubi-bacpro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</si>
</sst>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
    <numFmt numFmtId="166" formatCode="\+0.0;\-0.0"/>
  </numFmts>
  <fonts count="19" x14ac:knownFonts="1">
    <font>
      <sz val="11"/>
      <color theme="1"/>
      <name val="Calibri"/>
      <family val="2"/>
      <scheme val="minor"/>
    </font>
    <font>
      <sz val="9"/>
      <name val="Microsoft Sans Serif"/>
      <family val="2"/>
    </font>
    <font>
      <b/>
      <sz val="9"/>
      <name val="Arial"/>
      <family val="2"/>
    </font>
    <font>
      <b/>
      <sz val="9"/>
      <name val="Calibri"/>
      <family val="2"/>
      <scheme val="minor"/>
    </font>
    <font>
      <sz val="10"/>
      <color rgb="FF000000"/>
      <name val="Arial"/>
      <family val="2"/>
    </font>
    <font>
      <sz val="11"/>
      <name val="Calibri"/>
      <family val="2"/>
      <scheme val="minor"/>
    </font>
    <font>
      <sz val="9"/>
      <name val="Arial"/>
      <family val="2"/>
    </font>
    <font>
      <b/>
      <sz val="11"/>
      <name val="Calibri"/>
      <family val="2"/>
      <scheme val="minor"/>
    </font>
    <font>
      <sz val="11"/>
      <color theme="1"/>
      <name val="Calibri"/>
      <family val="2"/>
      <scheme val="minor"/>
    </font>
    <font>
      <sz val="10"/>
      <name val="Arial"/>
      <family val="2"/>
    </font>
    <font>
      <sz val="6"/>
      <name val="Arial"/>
      <family val="2"/>
    </font>
    <font>
      <b/>
      <sz val="9"/>
      <name val="Microsoft Sans Serif"/>
      <family val="2"/>
    </font>
    <font>
      <i/>
      <sz val="10"/>
      <name val="Arial"/>
      <family val="2"/>
    </font>
    <font>
      <b/>
      <sz val="10"/>
      <name val="Arial"/>
      <family val="2"/>
    </font>
    <font>
      <b/>
      <vertAlign val="superscript"/>
      <sz val="5"/>
      <name val="Arial"/>
      <family val="2"/>
    </font>
    <font>
      <sz val="8"/>
      <name val="Calibri"/>
      <family val="2"/>
      <scheme val="minor"/>
    </font>
    <font>
      <sz val="7"/>
      <name val="Arial"/>
      <family val="2"/>
    </font>
    <font>
      <b/>
      <sz val="11"/>
      <color theme="1"/>
      <name val="Calibri"/>
      <family val="2"/>
      <scheme val="minor"/>
    </font>
    <font>
      <b/>
      <sz val="9"/>
      <color theme="0"/>
      <name val="Arial"/>
      <family val="2"/>
    </font>
  </fonts>
  <fills count="14">
    <fill>
      <patternFill patternType="none"/>
    </fill>
    <fill>
      <patternFill patternType="gray125"/>
    </fill>
    <fill>
      <patternFill patternType="solid">
        <fgColor rgb="FFA5A3D1"/>
      </patternFill>
    </fill>
    <fill>
      <patternFill patternType="solid">
        <fgColor rgb="FF6364AD"/>
      </patternFill>
    </fill>
    <fill>
      <patternFill patternType="solid">
        <fgColor rgb="FFE4E3F2"/>
      </patternFill>
    </fill>
    <fill>
      <patternFill patternType="solid">
        <fgColor rgb="FF675C91"/>
      </patternFill>
    </fill>
    <fill>
      <patternFill patternType="solid">
        <fgColor rgb="FF8381BD"/>
      </patternFill>
    </fill>
    <fill>
      <patternFill patternType="solid">
        <fgColor indexed="9"/>
        <bgColor indexed="9"/>
      </patternFill>
    </fill>
    <fill>
      <patternFill patternType="solid">
        <fgColor rgb="FFF8FBFC"/>
        <bgColor rgb="FFFFFFFF"/>
      </patternFill>
    </fill>
    <fill>
      <patternFill patternType="solid">
        <fgColor rgb="FFFFFFFF"/>
        <bgColor rgb="FFFFFFFF"/>
      </patternFill>
    </fill>
    <fill>
      <patternFill patternType="solid">
        <fgColor theme="0"/>
        <bgColor indexed="64"/>
      </patternFill>
    </fill>
    <fill>
      <patternFill patternType="solid">
        <fgColor rgb="FFA5A3D1"/>
        <bgColor indexed="64"/>
      </patternFill>
    </fill>
    <fill>
      <patternFill patternType="solid">
        <fgColor theme="4" tint="0.79998168889431442"/>
        <bgColor theme="4" tint="0.79998168889431442"/>
      </patternFill>
    </fill>
    <fill>
      <patternFill patternType="solid">
        <fgColor rgb="FFFFC000"/>
        <bgColor indexed="64"/>
      </patternFill>
    </fill>
  </fills>
  <borders count="30">
    <border>
      <left/>
      <right/>
      <top/>
      <bottom/>
      <diagonal/>
    </border>
    <border>
      <left/>
      <right style="thin">
        <color rgb="FFFFFFFF"/>
      </right>
      <top/>
      <bottom/>
      <diagonal/>
    </border>
    <border>
      <left style="thin">
        <color rgb="FFFFFFFF"/>
      </left>
      <right/>
      <top/>
      <bottom/>
      <diagonal/>
    </border>
    <border>
      <left/>
      <right/>
      <top/>
      <bottom style="thin">
        <color rgb="FFCECCE7"/>
      </bottom>
      <diagonal/>
    </border>
    <border>
      <left/>
      <right style="thin">
        <color rgb="FFCECCE7"/>
      </right>
      <top/>
      <bottom style="thin">
        <color rgb="FFCECCE7"/>
      </bottom>
      <diagonal/>
    </border>
    <border>
      <left style="thin">
        <color rgb="FFCECCE7"/>
      </left>
      <right style="thin">
        <color rgb="FFCECCE7"/>
      </right>
      <top/>
      <bottom style="thin">
        <color rgb="FFCECCE7"/>
      </bottom>
      <diagonal/>
    </border>
    <border>
      <left style="thin">
        <color rgb="FFCECCE7"/>
      </left>
      <right/>
      <top/>
      <bottom style="thin">
        <color rgb="FFCECCE7"/>
      </bottom>
      <diagonal/>
    </border>
    <border>
      <left/>
      <right style="thin">
        <color rgb="FFCECCE7"/>
      </right>
      <top style="thin">
        <color rgb="FFCECCE7"/>
      </top>
      <bottom style="thin">
        <color rgb="FFCECCE7"/>
      </bottom>
      <diagonal/>
    </border>
    <border>
      <left style="thin">
        <color rgb="FFCECCE7"/>
      </left>
      <right style="thin">
        <color rgb="FFCECCE7"/>
      </right>
      <top style="thin">
        <color rgb="FFCECCE7"/>
      </top>
      <bottom style="thin">
        <color rgb="FFCECCE7"/>
      </bottom>
      <diagonal/>
    </border>
    <border>
      <left style="thin">
        <color rgb="FFCECCE7"/>
      </left>
      <right/>
      <top style="thin">
        <color rgb="FFCECCE7"/>
      </top>
      <bottom style="thin">
        <color rgb="FFCECCE7"/>
      </bottom>
      <diagonal/>
    </border>
    <border>
      <left/>
      <right style="thin">
        <color rgb="FFCECCE7"/>
      </right>
      <top style="thin">
        <color rgb="FFCECCE7"/>
      </top>
      <bottom/>
      <diagonal/>
    </border>
    <border>
      <left style="thin">
        <color rgb="FFCECCE7"/>
      </left>
      <right style="thin">
        <color rgb="FFCECCE7"/>
      </right>
      <top style="thin">
        <color rgb="FFCECCE7"/>
      </top>
      <bottom/>
      <diagonal/>
    </border>
    <border>
      <left style="thin">
        <color rgb="FFCECCE7"/>
      </left>
      <right/>
      <top style="thin">
        <color rgb="FFCECCE7"/>
      </top>
      <bottom/>
      <diagonal/>
    </border>
    <border>
      <left/>
      <right style="thin">
        <color rgb="FFCECCE7"/>
      </right>
      <top/>
      <bottom/>
      <diagonal/>
    </border>
    <border>
      <left style="thin">
        <color rgb="FFCECCE7"/>
      </left>
      <right style="thin">
        <color rgb="FFCECCE7"/>
      </right>
      <top/>
      <bottom/>
      <diagonal/>
    </border>
    <border>
      <left style="thin">
        <color rgb="FFFFFFFF"/>
      </left>
      <right/>
      <top/>
      <bottom style="thin">
        <color rgb="FFFFFFFF"/>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style="thin">
        <color rgb="FFCECCE7"/>
      </left>
      <right/>
      <top/>
      <bottom/>
      <diagonal/>
    </border>
    <border>
      <left style="thin">
        <color rgb="FFFFFFFF"/>
      </left>
      <right style="thin">
        <color rgb="FFFFFFFF"/>
      </right>
      <top/>
      <bottom/>
      <diagonal/>
    </border>
    <border>
      <left/>
      <right style="thin">
        <color rgb="FFEEE0EE"/>
      </right>
      <top/>
      <bottom/>
      <diagonal/>
    </border>
    <border>
      <left/>
      <right style="thin">
        <color rgb="FFFFFFFF"/>
      </right>
      <top/>
      <bottom style="thin">
        <color rgb="FFF4E3EF"/>
      </bottom>
      <diagonal/>
    </border>
    <border>
      <left style="thin">
        <color rgb="FFFFFFFF"/>
      </left>
      <right style="thin">
        <color rgb="FFF4E3EF"/>
      </right>
      <top/>
      <bottom/>
      <diagonal/>
    </border>
    <border>
      <left/>
      <right style="thin">
        <color rgb="FFCECCE7"/>
      </right>
      <top style="thin">
        <color rgb="FFF4E3EF"/>
      </top>
      <bottom style="thin">
        <color rgb="FFCECCE7"/>
      </bottom>
      <diagonal/>
    </border>
    <border>
      <left style="thin">
        <color rgb="FFCECCE7"/>
      </left>
      <right/>
      <top/>
      <bottom style="thin">
        <color rgb="FFF4E3EF"/>
      </bottom>
      <diagonal/>
    </border>
    <border>
      <left style="thin">
        <color indexed="31"/>
      </left>
      <right style="thin">
        <color indexed="31"/>
      </right>
      <top style="thin">
        <color indexed="31"/>
      </top>
      <bottom style="thin">
        <color indexed="31"/>
      </bottom>
      <diagonal/>
    </border>
    <border>
      <left style="thin">
        <color rgb="FFDDDDDD"/>
      </left>
      <right style="thin">
        <color rgb="FFDDDDDD"/>
      </right>
      <top style="thin">
        <color rgb="FFDDDDDD"/>
      </top>
      <bottom style="thin">
        <color rgb="FFDDDDDD"/>
      </bottom>
      <diagonal/>
    </border>
    <border>
      <left style="thin">
        <color rgb="FFEEE0EE"/>
      </left>
      <right style="thin">
        <color rgb="FFEEE0EE"/>
      </right>
      <top/>
      <bottom/>
      <diagonal/>
    </border>
    <border>
      <left/>
      <right/>
      <top style="thin">
        <color theme="4" tint="0.39997558519241921"/>
      </top>
      <bottom/>
      <diagonal/>
    </border>
  </borders>
  <cellStyleXfs count="3">
    <xf numFmtId="0" fontId="0" fillId="0" borderId="0"/>
    <xf numFmtId="0" fontId="4" fillId="0" borderId="0"/>
    <xf numFmtId="9" fontId="8" fillId="0" borderId="0" applyFont="0" applyFill="0" applyBorder="0" applyAlignment="0" applyProtection="0"/>
  </cellStyleXfs>
  <cellXfs count="165">
    <xf numFmtId="0" fontId="0" fillId="0" borderId="0" xfId="0"/>
    <xf numFmtId="0" fontId="1" fillId="0"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2" fillId="6" borderId="16" xfId="0" applyFont="1" applyFill="1" applyBorder="1" applyAlignment="1">
      <alignment horizontal="left" vertical="top" wrapText="1"/>
    </xf>
    <xf numFmtId="0" fontId="2" fillId="2" borderId="0" xfId="0" applyFont="1" applyFill="1" applyBorder="1" applyAlignment="1">
      <alignment horizontal="left" vertical="top" wrapText="1"/>
    </xf>
    <xf numFmtId="0" fontId="1" fillId="10" borderId="0" xfId="0" applyFont="1" applyFill="1" applyBorder="1" applyAlignment="1">
      <alignment horizontal="center" vertical="center" wrapText="1"/>
    </xf>
    <xf numFmtId="164" fontId="1" fillId="4" borderId="0" xfId="0" applyNumberFormat="1" applyFont="1" applyFill="1" applyBorder="1" applyAlignment="1">
      <alignment horizontal="left" vertical="top" wrapText="1"/>
    </xf>
    <xf numFmtId="0" fontId="3" fillId="10" borderId="0" xfId="0" applyFont="1" applyFill="1" applyBorder="1" applyAlignment="1">
      <alignment horizontal="left" vertical="top" wrapText="1"/>
    </xf>
    <xf numFmtId="0" fontId="1" fillId="0" borderId="0" xfId="0" applyFont="1" applyFill="1" applyBorder="1" applyAlignment="1">
      <alignment horizontal="left" vertical="top"/>
    </xf>
    <xf numFmtId="0" fontId="4" fillId="0" borderId="0" xfId="1"/>
    <xf numFmtId="0" fontId="2" fillId="2" borderId="22" xfId="1" applyFont="1" applyFill="1" applyBorder="1" applyAlignment="1">
      <alignment vertical="center" wrapText="1"/>
    </xf>
    <xf numFmtId="0" fontId="2" fillId="2" borderId="20" xfId="1" applyFont="1" applyFill="1" applyBorder="1" applyAlignment="1">
      <alignment vertical="center" wrapText="1"/>
    </xf>
    <xf numFmtId="0" fontId="2" fillId="2" borderId="23" xfId="1" applyFont="1" applyFill="1" applyBorder="1" applyAlignment="1">
      <alignment vertical="center" wrapText="1"/>
    </xf>
    <xf numFmtId="0" fontId="1" fillId="0" borderId="24" xfId="1" applyFont="1" applyFill="1" applyBorder="1" applyAlignment="1">
      <alignment horizontal="left" vertical="top" wrapText="1"/>
    </xf>
    <xf numFmtId="0" fontId="1" fillId="0" borderId="7" xfId="1" applyFont="1" applyFill="1" applyBorder="1" applyAlignment="1">
      <alignment horizontal="left" vertical="top" wrapText="1"/>
    </xf>
    <xf numFmtId="0" fontId="1" fillId="0" borderId="10" xfId="1" applyFont="1" applyFill="1" applyBorder="1" applyAlignment="1">
      <alignment horizontal="left" vertical="top" wrapText="1"/>
    </xf>
    <xf numFmtId="0" fontId="2" fillId="2" borderId="20" xfId="1" applyFont="1" applyFill="1" applyBorder="1" applyAlignment="1">
      <alignment horizontal="left" vertical="center" wrapText="1"/>
    </xf>
    <xf numFmtId="0" fontId="1" fillId="0" borderId="14" xfId="1" applyFont="1" applyFill="1" applyBorder="1" applyAlignment="1">
      <alignment horizontal="left" vertical="top" wrapText="1" indent="4"/>
    </xf>
    <xf numFmtId="0" fontId="5" fillId="0" borderId="0" xfId="0" applyFont="1"/>
    <xf numFmtId="164" fontId="6" fillId="8" borderId="0" xfId="0" applyNumberFormat="1" applyFont="1" applyFill="1" applyBorder="1" applyAlignment="1">
      <alignment horizontal="right"/>
    </xf>
    <xf numFmtId="0" fontId="1" fillId="4" borderId="0" xfId="0" applyFont="1" applyFill="1" applyBorder="1" applyAlignment="1">
      <alignment horizontal="right" vertical="top" wrapText="1"/>
    </xf>
    <xf numFmtId="0" fontId="7" fillId="0" borderId="0" xfId="0" applyFont="1"/>
    <xf numFmtId="164" fontId="9" fillId="0" borderId="0" xfId="1" applyNumberFormat="1" applyFont="1"/>
    <xf numFmtId="0" fontId="10" fillId="7" borderId="0" xfId="0" applyFont="1" applyFill="1" applyAlignment="1">
      <alignment vertical="center"/>
    </xf>
    <xf numFmtId="49" fontId="6" fillId="7" borderId="26" xfId="0" applyNumberFormat="1" applyFont="1" applyFill="1" applyBorder="1" applyAlignment="1">
      <alignment horizontal="left"/>
    </xf>
    <xf numFmtId="0" fontId="9" fillId="7" borderId="0" xfId="0" applyFont="1" applyFill="1" applyAlignment="1">
      <alignment vertical="center"/>
    </xf>
    <xf numFmtId="164" fontId="5" fillId="0" borderId="0" xfId="0" applyNumberFormat="1" applyFont="1"/>
    <xf numFmtId="164" fontId="9" fillId="7" borderId="0" xfId="0" applyNumberFormat="1" applyFont="1" applyFill="1" applyAlignment="1">
      <alignment vertical="center"/>
    </xf>
    <xf numFmtId="0" fontId="9" fillId="7" borderId="0" xfId="0" applyFont="1" applyFill="1" applyBorder="1" applyAlignment="1">
      <alignment vertical="center"/>
    </xf>
    <xf numFmtId="164" fontId="5" fillId="0" borderId="0" xfId="0" applyNumberFormat="1" applyFont="1" applyFill="1"/>
    <xf numFmtId="0" fontId="5" fillId="0" borderId="0" xfId="0" applyFont="1" applyFill="1" applyBorder="1" applyAlignment="1">
      <alignment horizontal="left" wrapText="1"/>
    </xf>
    <xf numFmtId="49" fontId="6" fillId="9" borderId="27" xfId="0" applyNumberFormat="1" applyFont="1" applyFill="1" applyBorder="1" applyAlignment="1">
      <alignment horizontal="left"/>
    </xf>
    <xf numFmtId="0" fontId="5" fillId="0" borderId="0" xfId="0" applyFont="1" applyFill="1"/>
    <xf numFmtId="0" fontId="5" fillId="0" borderId="0" xfId="0" applyFont="1" applyFill="1" applyBorder="1" applyAlignment="1">
      <alignment horizontal="left" vertical="center" wrapText="1"/>
    </xf>
    <xf numFmtId="1" fontId="2" fillId="2" borderId="17" xfId="0" applyNumberFormat="1" applyFont="1" applyFill="1" applyBorder="1" applyAlignment="1">
      <alignment horizontal="center" vertical="center" shrinkToFit="1"/>
    </xf>
    <xf numFmtId="3" fontId="11" fillId="2" borderId="0" xfId="0" applyNumberFormat="1" applyFont="1" applyFill="1" applyBorder="1" applyAlignment="1">
      <alignment vertical="center" shrinkToFit="1"/>
    </xf>
    <xf numFmtId="164" fontId="11" fillId="2" borderId="0" xfId="0" applyNumberFormat="1" applyFont="1" applyFill="1" applyBorder="1" applyAlignment="1">
      <alignment vertical="center" shrinkToFit="1"/>
    </xf>
    <xf numFmtId="1" fontId="11" fillId="2" borderId="0" xfId="0" applyNumberFormat="1" applyFont="1" applyFill="1" applyBorder="1" applyAlignment="1">
      <alignment vertical="center" shrinkToFit="1"/>
    </xf>
    <xf numFmtId="0" fontId="5" fillId="0" borderId="0" xfId="0" applyFont="1" applyAlignment="1">
      <alignment vertical="center"/>
    </xf>
    <xf numFmtId="0" fontId="5" fillId="0" borderId="0" xfId="0" applyFont="1" applyFill="1" applyAlignment="1">
      <alignment vertical="center"/>
    </xf>
    <xf numFmtId="3" fontId="1" fillId="0" borderId="13" xfId="0" applyNumberFormat="1" applyFont="1" applyFill="1" applyBorder="1" applyAlignment="1">
      <alignment vertical="center" shrinkToFit="1"/>
    </xf>
    <xf numFmtId="3" fontId="1" fillId="0" borderId="14" xfId="0" applyNumberFormat="1" applyFont="1" applyFill="1" applyBorder="1" applyAlignment="1">
      <alignment vertical="center" shrinkToFit="1"/>
    </xf>
    <xf numFmtId="164" fontId="1" fillId="0" borderId="14" xfId="0" applyNumberFormat="1" applyFont="1" applyFill="1" applyBorder="1" applyAlignment="1">
      <alignment vertical="center" shrinkToFit="1"/>
    </xf>
    <xf numFmtId="166" fontId="1" fillId="0" borderId="14" xfId="0" applyNumberFormat="1" applyFont="1" applyFill="1" applyBorder="1" applyAlignment="1">
      <alignment vertical="center" shrinkToFit="1"/>
    </xf>
    <xf numFmtId="1" fontId="1" fillId="4" borderId="1" xfId="0" applyNumberFormat="1" applyFont="1" applyFill="1" applyBorder="1" applyAlignment="1">
      <alignment vertical="center" shrinkToFit="1"/>
    </xf>
    <xf numFmtId="1" fontId="1" fillId="4" borderId="20" xfId="0" applyNumberFormat="1" applyFont="1" applyFill="1" applyBorder="1" applyAlignment="1">
      <alignment vertical="center" shrinkToFit="1"/>
    </xf>
    <xf numFmtId="164" fontId="1" fillId="4" borderId="20" xfId="0" applyNumberFormat="1" applyFont="1" applyFill="1" applyBorder="1" applyAlignment="1">
      <alignment vertical="center" shrinkToFit="1"/>
    </xf>
    <xf numFmtId="166" fontId="1" fillId="0" borderId="20" xfId="0" applyNumberFormat="1" applyFont="1" applyFill="1" applyBorder="1" applyAlignment="1">
      <alignment vertical="center" shrinkToFit="1"/>
    </xf>
    <xf numFmtId="164" fontId="1" fillId="0" borderId="20" xfId="0" applyNumberFormat="1" applyFont="1" applyFill="1" applyBorder="1" applyAlignment="1">
      <alignment vertical="center" shrinkToFit="1"/>
    </xf>
    <xf numFmtId="1" fontId="1" fillId="0" borderId="13" xfId="0" applyNumberFormat="1" applyFont="1" applyFill="1" applyBorder="1" applyAlignment="1">
      <alignment vertical="center" shrinkToFit="1"/>
    </xf>
    <xf numFmtId="1" fontId="1" fillId="0" borderId="14" xfId="0" applyNumberFormat="1" applyFont="1" applyFill="1" applyBorder="1" applyAlignment="1">
      <alignment vertical="center" shrinkToFit="1"/>
    </xf>
    <xf numFmtId="1" fontId="1" fillId="0" borderId="21" xfId="0" applyNumberFormat="1" applyFont="1" applyFill="1" applyBorder="1" applyAlignment="1">
      <alignment vertical="center" shrinkToFit="1"/>
    </xf>
    <xf numFmtId="1" fontId="1" fillId="0" borderId="28" xfId="0" applyNumberFormat="1" applyFont="1" applyFill="1" applyBorder="1" applyAlignment="1">
      <alignment vertical="center" shrinkToFit="1"/>
    </xf>
    <xf numFmtId="166" fontId="1" fillId="0" borderId="28" xfId="0" applyNumberFormat="1" applyFont="1" applyFill="1" applyBorder="1" applyAlignment="1">
      <alignment vertical="center" shrinkToFit="1"/>
    </xf>
    <xf numFmtId="164" fontId="1" fillId="0" borderId="28" xfId="0" applyNumberFormat="1" applyFont="1" applyFill="1" applyBorder="1" applyAlignment="1">
      <alignment vertical="center" shrinkToFit="1"/>
    </xf>
    <xf numFmtId="166" fontId="11" fillId="2" borderId="0" xfId="0" applyNumberFormat="1" applyFont="1" applyFill="1" applyBorder="1" applyAlignment="1">
      <alignment vertical="center" shrinkToFit="1"/>
    </xf>
    <xf numFmtId="3" fontId="1" fillId="4" borderId="1" xfId="0" applyNumberFormat="1" applyFont="1" applyFill="1" applyBorder="1" applyAlignment="1">
      <alignment vertical="center" shrinkToFit="1"/>
    </xf>
    <xf numFmtId="3" fontId="1" fillId="4" borderId="20" xfId="0" applyNumberFormat="1" applyFont="1" applyFill="1" applyBorder="1" applyAlignment="1">
      <alignment vertical="center" shrinkToFit="1"/>
    </xf>
    <xf numFmtId="1" fontId="6" fillId="9" borderId="27" xfId="0" applyNumberFormat="1" applyFont="1" applyFill="1" applyBorder="1" applyAlignment="1">
      <alignment horizontal="right"/>
    </xf>
    <xf numFmtId="1" fontId="6" fillId="0" borderId="27" xfId="0" applyNumberFormat="1" applyFont="1" applyFill="1" applyBorder="1" applyAlignment="1">
      <alignment horizontal="right"/>
    </xf>
    <xf numFmtId="165" fontId="6" fillId="0" borderId="27" xfId="0" applyNumberFormat="1" applyFont="1" applyFill="1" applyBorder="1" applyAlignment="1">
      <alignment horizontal="right"/>
    </xf>
    <xf numFmtId="0" fontId="5" fillId="10" borderId="0" xfId="0" applyFont="1" applyFill="1" applyBorder="1" applyAlignment="1">
      <alignment horizontal="center" vertical="center" wrapText="1"/>
    </xf>
    <xf numFmtId="164" fontId="6" fillId="8" borderId="0" xfId="0" applyNumberFormat="1" applyFont="1" applyFill="1" applyBorder="1" applyAlignment="1">
      <alignment horizontal="left"/>
    </xf>
    <xf numFmtId="0" fontId="5" fillId="11" borderId="0" xfId="0" applyFont="1" applyFill="1"/>
    <xf numFmtId="165" fontId="6" fillId="9" borderId="27" xfId="0" applyNumberFormat="1" applyFont="1" applyFill="1" applyBorder="1" applyAlignment="1">
      <alignment horizontal="right"/>
    </xf>
    <xf numFmtId="0" fontId="2" fillId="3" borderId="18" xfId="0" applyFont="1" applyFill="1" applyBorder="1" applyAlignment="1">
      <alignment horizontal="left" vertical="top" wrapText="1"/>
    </xf>
    <xf numFmtId="0" fontId="12" fillId="0" borderId="0" xfId="1" applyFont="1"/>
    <xf numFmtId="0" fontId="9" fillId="0" borderId="0" xfId="1" applyFont="1"/>
    <xf numFmtId="0" fontId="13" fillId="0" borderId="0" xfId="1" applyFont="1"/>
    <xf numFmtId="0" fontId="5" fillId="0" borderId="0" xfId="0" applyFont="1" applyAlignment="1">
      <alignment horizontal="left"/>
    </xf>
    <xf numFmtId="0" fontId="5" fillId="0" borderId="0" xfId="0" applyNumberFormat="1" applyFont="1"/>
    <xf numFmtId="0" fontId="9" fillId="2" borderId="20" xfId="1" applyFont="1" applyFill="1" applyBorder="1" applyAlignment="1">
      <alignment vertical="center" wrapText="1"/>
    </xf>
    <xf numFmtId="3" fontId="1" fillId="0" borderId="5" xfId="1" applyNumberFormat="1" applyFont="1" applyFill="1" applyBorder="1" applyAlignment="1">
      <alignment horizontal="right" vertical="top" shrinkToFit="1"/>
    </xf>
    <xf numFmtId="164" fontId="1" fillId="0" borderId="5" xfId="1" applyNumberFormat="1" applyFont="1" applyFill="1" applyBorder="1" applyAlignment="1">
      <alignment horizontal="right" vertical="top" shrinkToFit="1"/>
    </xf>
    <xf numFmtId="1" fontId="1" fillId="0" borderId="8" xfId="1" applyNumberFormat="1" applyFont="1" applyFill="1" applyBorder="1" applyAlignment="1">
      <alignment horizontal="right" vertical="top" shrinkToFit="1"/>
    </xf>
    <xf numFmtId="164" fontId="1" fillId="0" borderId="8" xfId="1" applyNumberFormat="1" applyFont="1" applyFill="1" applyBorder="1" applyAlignment="1">
      <alignment horizontal="right" vertical="top" shrinkToFit="1"/>
    </xf>
    <xf numFmtId="164" fontId="1" fillId="0" borderId="9" xfId="1" applyNumberFormat="1" applyFont="1" applyFill="1" applyBorder="1" applyAlignment="1">
      <alignment horizontal="right" vertical="top" shrinkToFit="1"/>
    </xf>
    <xf numFmtId="1" fontId="1" fillId="0" borderId="11" xfId="1" applyNumberFormat="1" applyFont="1" applyFill="1" applyBorder="1" applyAlignment="1">
      <alignment horizontal="right" vertical="top" shrinkToFit="1"/>
    </xf>
    <xf numFmtId="164" fontId="1" fillId="0" borderId="11" xfId="1" applyNumberFormat="1" applyFont="1" applyFill="1" applyBorder="1" applyAlignment="1">
      <alignment horizontal="right" vertical="top" shrinkToFit="1"/>
    </xf>
    <xf numFmtId="164" fontId="1" fillId="0" borderId="12" xfId="1" applyNumberFormat="1" applyFont="1" applyFill="1" applyBorder="1" applyAlignment="1">
      <alignment horizontal="right" vertical="top" shrinkToFit="1"/>
    </xf>
    <xf numFmtId="0" fontId="15" fillId="0" borderId="0" xfId="1" applyFont="1"/>
    <xf numFmtId="1" fontId="1" fillId="0" borderId="5" xfId="1" applyNumberFormat="1" applyFont="1" applyFill="1" applyBorder="1" applyAlignment="1">
      <alignment horizontal="right" vertical="top" shrinkToFit="1"/>
    </xf>
    <xf numFmtId="0" fontId="16" fillId="0" borderId="0" xfId="1" applyFont="1"/>
    <xf numFmtId="1" fontId="1" fillId="0" borderId="14" xfId="1" applyNumberFormat="1" applyFont="1" applyFill="1" applyBorder="1" applyAlignment="1">
      <alignment vertical="center" shrinkToFit="1"/>
    </xf>
    <xf numFmtId="164" fontId="1" fillId="0" borderId="25" xfId="1" applyNumberFormat="1" applyFont="1" applyFill="1" applyBorder="1" applyAlignment="1">
      <alignment vertical="center" shrinkToFit="1"/>
    </xf>
    <xf numFmtId="0" fontId="9" fillId="2" borderId="2" xfId="1" applyFont="1" applyFill="1" applyBorder="1" applyAlignment="1">
      <alignment horizontal="left" vertical="center" wrapText="1"/>
    </xf>
    <xf numFmtId="1" fontId="1" fillId="0" borderId="14" xfId="1" applyNumberFormat="1" applyFont="1" applyFill="1" applyBorder="1" applyAlignment="1">
      <alignment horizontal="right" vertical="top" shrinkToFit="1"/>
    </xf>
    <xf numFmtId="0" fontId="1" fillId="0" borderId="0" xfId="1" applyFont="1" applyFill="1" applyBorder="1" applyAlignment="1">
      <alignment horizontal="left" vertical="top" wrapText="1" indent="4"/>
    </xf>
    <xf numFmtId="164" fontId="1" fillId="0" borderId="0" xfId="1" applyNumberFormat="1" applyFont="1" applyFill="1" applyBorder="1" applyAlignment="1">
      <alignment horizontal="center" vertical="top" shrinkToFit="1"/>
    </xf>
    <xf numFmtId="9" fontId="16" fillId="0" borderId="0" xfId="2" applyFont="1"/>
    <xf numFmtId="0" fontId="9" fillId="0" borderId="0" xfId="1" applyFont="1" applyFill="1" applyBorder="1"/>
    <xf numFmtId="0" fontId="9" fillId="0" borderId="0" xfId="1" applyFont="1" applyFill="1"/>
    <xf numFmtId="0" fontId="9" fillId="0" borderId="0" xfId="1" applyFont="1" applyAlignment="1">
      <alignment horizontal="center" vertical="center"/>
    </xf>
    <xf numFmtId="0" fontId="5" fillId="0" borderId="0" xfId="0" applyFont="1" applyAlignment="1">
      <alignment horizontal="center"/>
    </xf>
    <xf numFmtId="0" fontId="9" fillId="0" borderId="0" xfId="1" applyFont="1" applyAlignment="1">
      <alignment horizontal="center"/>
    </xf>
    <xf numFmtId="0" fontId="6" fillId="9" borderId="0" xfId="0" applyFont="1" applyFill="1" applyAlignment="1">
      <alignment horizontal="left"/>
    </xf>
    <xf numFmtId="0" fontId="5" fillId="0" borderId="0" xfId="0" applyFont="1" applyFill="1" applyAlignment="1">
      <alignment vertical="center" readingOrder="1"/>
    </xf>
    <xf numFmtId="164" fontId="6" fillId="9" borderId="27" xfId="0" applyNumberFormat="1" applyFont="1" applyFill="1" applyBorder="1" applyAlignment="1">
      <alignment horizontal="right"/>
    </xf>
    <xf numFmtId="1" fontId="1" fillId="0" borderId="1" xfId="0" applyNumberFormat="1" applyFont="1" applyFill="1" applyBorder="1" applyAlignment="1">
      <alignment vertical="center" shrinkToFit="1"/>
    </xf>
    <xf numFmtId="3" fontId="1" fillId="0" borderId="1" xfId="0" applyNumberFormat="1" applyFont="1" applyFill="1" applyBorder="1" applyAlignment="1">
      <alignment vertical="center" shrinkToFit="1"/>
    </xf>
    <xf numFmtId="164" fontId="6" fillId="0" borderId="27" xfId="0" applyNumberFormat="1" applyFont="1" applyFill="1" applyBorder="1" applyAlignment="1">
      <alignment horizontal="right"/>
    </xf>
    <xf numFmtId="0" fontId="2" fillId="2" borderId="0" xfId="0" applyFont="1" applyFill="1" applyBorder="1" applyAlignment="1">
      <alignment horizontal="right" vertical="top" wrapText="1"/>
    </xf>
    <xf numFmtId="164" fontId="2" fillId="2" borderId="0" xfId="0" applyNumberFormat="1" applyFont="1" applyFill="1" applyBorder="1" applyAlignment="1">
      <alignment horizontal="right" vertical="top" wrapText="1"/>
    </xf>
    <xf numFmtId="164" fontId="5" fillId="0" borderId="0" xfId="0" applyNumberFormat="1" applyFont="1" applyAlignment="1">
      <alignment horizontal="right"/>
    </xf>
    <xf numFmtId="0" fontId="2" fillId="2" borderId="0" xfId="0" applyFont="1" applyFill="1" applyBorder="1" applyAlignment="1">
      <alignment horizontal="center" vertical="top" wrapText="1"/>
    </xf>
    <xf numFmtId="0" fontId="17" fillId="12" borderId="29" xfId="0" applyFont="1" applyFill="1" applyBorder="1"/>
    <xf numFmtId="1" fontId="9" fillId="0" borderId="0" xfId="1" applyNumberFormat="1" applyFont="1"/>
    <xf numFmtId="0" fontId="9" fillId="0" borderId="0" xfId="1" applyFont="1" applyAlignment="1">
      <alignment vertical="center"/>
    </xf>
    <xf numFmtId="0" fontId="18" fillId="5" borderId="1" xfId="1" applyFont="1" applyFill="1" applyBorder="1" applyAlignment="1">
      <alignment horizontal="left" vertical="top" wrapText="1"/>
    </xf>
    <xf numFmtId="164" fontId="18" fillId="5" borderId="20" xfId="1" applyNumberFormat="1" applyFont="1" applyFill="1" applyBorder="1" applyAlignment="1">
      <alignment horizontal="right" vertical="top" shrinkToFit="1"/>
    </xf>
    <xf numFmtId="1" fontId="18" fillId="5" borderId="20" xfId="1" applyNumberFormat="1" applyFont="1" applyFill="1" applyBorder="1" applyAlignment="1">
      <alignment horizontal="right" vertical="top" shrinkToFit="1"/>
    </xf>
    <xf numFmtId="0" fontId="18" fillId="5" borderId="0" xfId="0" applyFont="1" applyFill="1" applyBorder="1" applyAlignment="1">
      <alignment horizontal="left" vertical="top" wrapText="1"/>
    </xf>
    <xf numFmtId="3" fontId="18" fillId="5" borderId="0" xfId="0" applyNumberFormat="1" applyFont="1" applyFill="1" applyBorder="1" applyAlignment="1">
      <alignment vertical="center" shrinkToFit="1"/>
    </xf>
    <xf numFmtId="164" fontId="18" fillId="5" borderId="0" xfId="0" applyNumberFormat="1" applyFont="1" applyFill="1" applyBorder="1" applyAlignment="1">
      <alignment vertical="center" shrinkToFit="1"/>
    </xf>
    <xf numFmtId="166" fontId="18" fillId="5" borderId="0" xfId="0" applyNumberFormat="1" applyFont="1" applyFill="1" applyBorder="1" applyAlignment="1">
      <alignment vertical="center" shrinkToFit="1"/>
    </xf>
    <xf numFmtId="0" fontId="18" fillId="3" borderId="1" xfId="0" applyFont="1" applyFill="1" applyBorder="1" applyAlignment="1">
      <alignment horizontal="left" vertical="top" wrapText="1"/>
    </xf>
    <xf numFmtId="164" fontId="18" fillId="3" borderId="2" xfId="0" applyNumberFormat="1" applyFont="1" applyFill="1" applyBorder="1" applyAlignment="1">
      <alignment horizontal="right" vertical="top" shrinkToFit="1"/>
    </xf>
    <xf numFmtId="166" fontId="18" fillId="3" borderId="1" xfId="0" applyNumberFormat="1" applyFont="1" applyFill="1" applyBorder="1" applyAlignment="1">
      <alignment horizontal="right" vertical="top" shrinkToFit="1"/>
    </xf>
    <xf numFmtId="0" fontId="1" fillId="0" borderId="14" xfId="0" applyFont="1" applyFill="1" applyBorder="1" applyAlignment="1">
      <alignment horizontal="right" vertical="center" wrapText="1"/>
    </xf>
    <xf numFmtId="0" fontId="1" fillId="0" borderId="14"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3" xfId="0" applyFont="1" applyBorder="1" applyAlignment="1">
      <alignment horizontal="left"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left" vertical="top" wrapText="1"/>
    </xf>
    <xf numFmtId="164" fontId="1" fillId="0" borderId="8" xfId="0" applyNumberFormat="1" applyFont="1" applyBorder="1" applyAlignment="1">
      <alignment horizontal="right" vertical="top" shrinkToFit="1"/>
    </xf>
    <xf numFmtId="166" fontId="1" fillId="0" borderId="8" xfId="0" applyNumberFormat="1" applyFont="1" applyBorder="1" applyAlignment="1">
      <alignment horizontal="right" vertical="top" shrinkToFit="1"/>
    </xf>
    <xf numFmtId="166" fontId="1" fillId="0" borderId="9" xfId="0" applyNumberFormat="1" applyFont="1" applyBorder="1" applyAlignment="1">
      <alignment horizontal="right" vertical="top" shrinkToFit="1"/>
    </xf>
    <xf numFmtId="0" fontId="1" fillId="0" borderId="10" xfId="0" applyFont="1" applyBorder="1" applyAlignment="1">
      <alignment horizontal="left" vertical="top" wrapText="1"/>
    </xf>
    <xf numFmtId="164" fontId="1" fillId="0" borderId="11" xfId="0" applyNumberFormat="1" applyFont="1" applyBorder="1" applyAlignment="1">
      <alignment horizontal="right" vertical="top" shrinkToFit="1"/>
    </xf>
    <xf numFmtId="166" fontId="18" fillId="3" borderId="0" xfId="0" applyNumberFormat="1" applyFont="1" applyFill="1" applyAlignment="1">
      <alignment horizontal="right" vertical="top" shrinkToFit="1"/>
    </xf>
    <xf numFmtId="164" fontId="1" fillId="13" borderId="6" xfId="1" applyNumberFormat="1" applyFont="1" applyFill="1" applyBorder="1" applyAlignment="1">
      <alignment horizontal="right" vertical="top" shrinkToFit="1"/>
    </xf>
    <xf numFmtId="49" fontId="5" fillId="0" borderId="0" xfId="0" applyNumberFormat="1" applyFont="1" applyFill="1"/>
    <xf numFmtId="2" fontId="1" fillId="2" borderId="0"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2" xfId="0" applyFont="1" applyFill="1" applyBorder="1" applyAlignment="1">
      <alignment horizontal="left" vertical="top" wrapText="1" indent="3"/>
    </xf>
    <xf numFmtId="0" fontId="2" fillId="2" borderId="1" xfId="0" applyFont="1" applyFill="1" applyBorder="1" applyAlignment="1">
      <alignment horizontal="left" vertical="top" wrapText="1" indent="3"/>
    </xf>
    <xf numFmtId="0" fontId="1" fillId="0" borderId="0" xfId="0" applyFont="1" applyFill="1" applyBorder="1" applyAlignment="1">
      <alignment horizontal="right" vertical="center" wrapText="1" indent="1"/>
    </xf>
    <xf numFmtId="0" fontId="1" fillId="0" borderId="13" xfId="0" applyFont="1" applyFill="1" applyBorder="1" applyAlignment="1">
      <alignment horizontal="right" vertical="center" wrapText="1" indent="1"/>
    </xf>
    <xf numFmtId="0" fontId="1" fillId="0" borderId="14" xfId="0" applyFont="1" applyFill="1" applyBorder="1" applyAlignment="1">
      <alignment horizontal="left" vertical="center" wrapText="1" indent="2"/>
    </xf>
    <xf numFmtId="0" fontId="1" fillId="0" borderId="14" xfId="0" applyFont="1" applyFill="1" applyBorder="1" applyAlignment="1">
      <alignment horizontal="center" vertical="top" wrapText="1"/>
    </xf>
    <xf numFmtId="0" fontId="1" fillId="0" borderId="14" xfId="0" applyFont="1" applyFill="1" applyBorder="1" applyAlignment="1">
      <alignment horizontal="left" vertical="top" wrapText="1" indent="2"/>
    </xf>
    <xf numFmtId="0" fontId="5" fillId="0" borderId="14" xfId="0" applyFont="1" applyFill="1" applyBorder="1" applyAlignment="1">
      <alignment horizontal="left" vertical="top" wrapText="1" indent="2"/>
    </xf>
    <xf numFmtId="0" fontId="2" fillId="11" borderId="0" xfId="0" applyFont="1" applyFill="1" applyBorder="1" applyAlignment="1">
      <alignment horizontal="left" vertical="top" wrapText="1"/>
    </xf>
    <xf numFmtId="0" fontId="5" fillId="0" borderId="1" xfId="0" applyFont="1" applyBorder="1" applyAlignment="1">
      <alignment horizontal="center" vertical="center" wrapText="1"/>
    </xf>
    <xf numFmtId="0" fontId="1" fillId="2" borderId="2"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Alignment="1"/>
    <xf numFmtId="0" fontId="1" fillId="0" borderId="0" xfId="0" applyFont="1" applyFill="1" applyBorder="1" applyAlignment="1">
      <alignment horizontal="right" vertical="center" wrapText="1"/>
    </xf>
    <xf numFmtId="0" fontId="1" fillId="0" borderId="13" xfId="0" applyFont="1" applyFill="1" applyBorder="1" applyAlignment="1">
      <alignment horizontal="right" vertical="center" wrapText="1"/>
    </xf>
    <xf numFmtId="0" fontId="9" fillId="0" borderId="0" xfId="1" applyFont="1" applyAlignment="1">
      <alignment horizontal="center"/>
    </xf>
    <xf numFmtId="0" fontId="9" fillId="0" borderId="0" xfId="1" applyFont="1" applyAlignment="1">
      <alignment horizontal="center" vertical="center"/>
    </xf>
    <xf numFmtId="0" fontId="5" fillId="0" borderId="0" xfId="0" applyFont="1" applyAlignment="1">
      <alignment horizontal="center"/>
    </xf>
    <xf numFmtId="0" fontId="5" fillId="0" borderId="0" xfId="0" applyFont="1" applyFill="1" applyAlignment="1">
      <alignment horizontal="left"/>
    </xf>
    <xf numFmtId="0" fontId="5" fillId="0" borderId="0" xfId="0" applyNumberFormat="1" applyFont="1" applyFill="1"/>
    <xf numFmtId="0" fontId="2" fillId="0" borderId="20" xfId="1" applyFont="1" applyFill="1" applyBorder="1" applyAlignment="1">
      <alignment vertical="center" wrapText="1"/>
    </xf>
    <xf numFmtId="0" fontId="2" fillId="0" borderId="20" xfId="1" applyFont="1" applyFill="1" applyBorder="1" applyAlignment="1">
      <alignment vertical="top" wrapText="1"/>
    </xf>
    <xf numFmtId="0" fontId="9" fillId="0" borderId="2" xfId="1" applyFont="1" applyFill="1" applyBorder="1" applyAlignment="1">
      <alignment vertical="top" wrapText="1"/>
    </xf>
    <xf numFmtId="0" fontId="18" fillId="5" borderId="1" xfId="1" applyFont="1" applyFill="1" applyBorder="1" applyAlignment="1">
      <alignment horizontal="right" wrapText="1"/>
    </xf>
  </cellXfs>
  <cellStyles count="3">
    <cellStyle name="Normal" xfId="0" builtinId="0"/>
    <cellStyle name="Normal 2" xfId="1" xr:uid="{B2F7073B-281D-4588-BCEC-90D504E7E217}"/>
    <cellStyle name="Pourcentage" xfId="2" builtinId="5"/>
  </cellStyles>
  <dxfs count="0"/>
  <tableStyles count="0" defaultTableStyle="TableStyleMedium2" defaultPivotStyle="PivotStyleLight16"/>
  <colors>
    <mruColors>
      <color rgb="FFA5A3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31178751909734E-2"/>
          <c:y val="5.185185185185185E-2"/>
          <c:w val="0.90166882124809022"/>
          <c:h val="0.68259171770195393"/>
        </c:manualLayout>
      </c:layout>
      <c:lineChart>
        <c:grouping val="standard"/>
        <c:varyColors val="0"/>
        <c:ser>
          <c:idx val="0"/>
          <c:order val="0"/>
          <c:tx>
            <c:strRef>
              <c:f>Graph1!$J$6</c:f>
              <c:strCache>
                <c:ptCount val="1"/>
                <c:pt idx="0">
                  <c:v>BAC PROFESSIONNEL</c:v>
                </c:pt>
              </c:strCache>
            </c:strRef>
          </c:tx>
          <c:spPr>
            <a:ln w="28575" cap="rnd">
              <a:solidFill>
                <a:schemeClr val="accent1"/>
              </a:solidFill>
              <a:round/>
            </a:ln>
            <a:effectLst/>
          </c:spPr>
          <c:marker>
            <c:symbol val="none"/>
          </c:marker>
          <c:cat>
            <c:strRef>
              <c:f>Graph1!$K$3:$T$3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Graph1!$K$6:$T$6</c:f>
              <c:numCache>
                <c:formatCode>General</c:formatCode>
                <c:ptCount val="10"/>
                <c:pt idx="0">
                  <c:v>80.5</c:v>
                </c:pt>
                <c:pt idx="1">
                  <c:v>83.8</c:v>
                </c:pt>
                <c:pt idx="2">
                  <c:v>81.900000000000006</c:v>
                </c:pt>
                <c:pt idx="3">
                  <c:v>83.5</c:v>
                </c:pt>
                <c:pt idx="4">
                  <c:v>82.6</c:v>
                </c:pt>
                <c:pt idx="5">
                  <c:v>90.1</c:v>
                </c:pt>
                <c:pt idx="6">
                  <c:v>86.1</c:v>
                </c:pt>
                <c:pt idx="7" formatCode="0.0">
                  <c:v>82.333637192342763</c:v>
                </c:pt>
                <c:pt idx="8">
                  <c:v>82.8</c:v>
                </c:pt>
                <c:pt idx="9">
                  <c:v>83</c:v>
                </c:pt>
              </c:numCache>
            </c:numRef>
          </c:val>
          <c:smooth val="0"/>
          <c:extLst>
            <c:ext xmlns:c16="http://schemas.microsoft.com/office/drawing/2014/chart" uri="{C3380CC4-5D6E-409C-BE32-E72D297353CC}">
              <c16:uniqueId val="{00000002-772B-4024-9A67-853CC91CFB4E}"/>
            </c:ext>
          </c:extLst>
        </c:ser>
        <c:ser>
          <c:idx val="1"/>
          <c:order val="1"/>
          <c:tx>
            <c:strRef>
              <c:f>Graph1!$J$4</c:f>
              <c:strCache>
                <c:ptCount val="1"/>
                <c:pt idx="0">
                  <c:v>BAC GENERAL</c:v>
                </c:pt>
              </c:strCache>
            </c:strRef>
          </c:tx>
          <c:spPr>
            <a:ln w="28575" cap="rnd">
              <a:solidFill>
                <a:schemeClr val="accent2"/>
              </a:solidFill>
              <a:round/>
            </a:ln>
            <a:effectLst/>
          </c:spPr>
          <c:marker>
            <c:symbol val="none"/>
          </c:marker>
          <c:cat>
            <c:strRef>
              <c:f>Graph1!$K$3:$T$3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Graph1!$K$4:$T$4</c:f>
              <c:numCache>
                <c:formatCode>General</c:formatCode>
                <c:ptCount val="10"/>
                <c:pt idx="0">
                  <c:v>93.5</c:v>
                </c:pt>
                <c:pt idx="1">
                  <c:v>93.2</c:v>
                </c:pt>
                <c:pt idx="2">
                  <c:v>93.1</c:v>
                </c:pt>
                <c:pt idx="3">
                  <c:v>92.7</c:v>
                </c:pt>
                <c:pt idx="4">
                  <c:v>92.9</c:v>
                </c:pt>
                <c:pt idx="5">
                  <c:v>97.6</c:v>
                </c:pt>
                <c:pt idx="6">
                  <c:v>97.7</c:v>
                </c:pt>
                <c:pt idx="7" formatCode="0.0">
                  <c:v>96.37747336377474</c:v>
                </c:pt>
                <c:pt idx="8">
                  <c:v>96</c:v>
                </c:pt>
                <c:pt idx="9">
                  <c:v>96.3</c:v>
                </c:pt>
              </c:numCache>
            </c:numRef>
          </c:val>
          <c:smooth val="0"/>
          <c:extLst>
            <c:ext xmlns:c16="http://schemas.microsoft.com/office/drawing/2014/chart" uri="{C3380CC4-5D6E-409C-BE32-E72D297353CC}">
              <c16:uniqueId val="{00000004-772B-4024-9A67-853CC91CFB4E}"/>
            </c:ext>
          </c:extLst>
        </c:ser>
        <c:ser>
          <c:idx val="2"/>
          <c:order val="2"/>
          <c:tx>
            <c:strRef>
              <c:f>[1]tab1!$N$5</c:f>
              <c:strCache>
                <c:ptCount val="1"/>
                <c:pt idx="0">
                  <c:v>BAC TECHNOLOGIQUE</c:v>
                </c:pt>
              </c:strCache>
            </c:strRef>
          </c:tx>
          <c:spPr>
            <a:ln w="28575" cap="rnd">
              <a:solidFill>
                <a:schemeClr val="accent3"/>
              </a:solidFill>
              <a:round/>
            </a:ln>
            <a:effectLst/>
          </c:spPr>
          <c:marker>
            <c:symbol val="none"/>
          </c:marker>
          <c:cat>
            <c:strRef>
              <c:f>Graph1!$K$3:$T$3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[1]tab1!$O$5:$X$5</c:f>
              <c:numCache>
                <c:formatCode>General</c:formatCode>
                <c:ptCount val="10"/>
                <c:pt idx="0">
                  <c:v>88.8</c:v>
                </c:pt>
                <c:pt idx="1">
                  <c:v>91.7</c:v>
                </c:pt>
                <c:pt idx="2">
                  <c:v>93</c:v>
                </c:pt>
                <c:pt idx="3">
                  <c:v>90.9</c:v>
                </c:pt>
                <c:pt idx="4">
                  <c:v>90.9</c:v>
                </c:pt>
                <c:pt idx="5">
                  <c:v>89.5</c:v>
                </c:pt>
                <c:pt idx="6">
                  <c:v>89.9</c:v>
                </c:pt>
                <c:pt idx="7">
                  <c:v>94.8</c:v>
                </c:pt>
                <c:pt idx="8">
                  <c:v>93.4</c:v>
                </c:pt>
                <c:pt idx="9">
                  <c:v>90.198123044838368</c:v>
                </c:pt>
              </c:numCache>
            </c:numRef>
          </c:val>
          <c:smooth val="0"/>
          <c:extLst>
            <c:ext xmlns:c16="http://schemas.microsoft.com/office/drawing/2014/chart" uri="{C3380CC4-5D6E-409C-BE32-E72D297353CC}">
              <c16:uniqueId val="{00000006-772B-4024-9A67-853CC91CFB4E}"/>
            </c:ext>
          </c:extLst>
        </c:ser>
        <c:ser>
          <c:idx val="3"/>
          <c:order val="3"/>
          <c:tx>
            <c:strRef>
              <c:f>Graph1!$J$8</c:f>
              <c:strCache>
                <c:ptCount val="1"/>
                <c:pt idx="0">
                  <c:v>TOUS BACS CONFONDUS France</c:v>
                </c:pt>
              </c:strCache>
            </c:strRef>
          </c:tx>
          <c:spPr>
            <a:ln w="28575" cap="rnd">
              <a:solidFill>
                <a:schemeClr val="accent4"/>
              </a:solidFill>
              <a:round/>
            </a:ln>
            <a:effectLst/>
          </c:spPr>
          <c:marker>
            <c:symbol val="none"/>
          </c:marker>
          <c:cat>
            <c:strRef>
              <c:f>Graph1!$K$3:$T$3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Graph1!$K$8:$T$8</c:f>
              <c:numCache>
                <c:formatCode>General</c:formatCode>
                <c:ptCount val="10"/>
                <c:pt idx="0">
                  <c:v>87.9</c:v>
                </c:pt>
                <c:pt idx="1">
                  <c:v>88.5</c:v>
                </c:pt>
                <c:pt idx="2">
                  <c:v>87.8</c:v>
                </c:pt>
                <c:pt idx="3">
                  <c:v>88.2</c:v>
                </c:pt>
                <c:pt idx="4" formatCode="0.0">
                  <c:v>88</c:v>
                </c:pt>
                <c:pt idx="5" formatCode="0.0">
                  <c:v>95</c:v>
                </c:pt>
                <c:pt idx="6">
                  <c:v>93.7</c:v>
                </c:pt>
                <c:pt idx="7" formatCode="0.0">
                  <c:v>91</c:v>
                </c:pt>
                <c:pt idx="8">
                  <c:v>90.7</c:v>
                </c:pt>
                <c:pt idx="9">
                  <c:v>91.2</c:v>
                </c:pt>
              </c:numCache>
            </c:numRef>
          </c:val>
          <c:smooth val="0"/>
          <c:extLst>
            <c:ext xmlns:c16="http://schemas.microsoft.com/office/drawing/2014/chart" uri="{C3380CC4-5D6E-409C-BE32-E72D297353CC}">
              <c16:uniqueId val="{00000007-772B-4024-9A67-853CC91CFB4E}"/>
            </c:ext>
          </c:extLst>
        </c:ser>
        <c:ser>
          <c:idx val="4"/>
          <c:order val="4"/>
          <c:tx>
            <c:strRef>
              <c:f>Graph1!$J$7</c:f>
              <c:strCache>
                <c:ptCount val="1"/>
                <c:pt idx="0">
                  <c:v>TOUS BACS CONFONDUS</c:v>
                </c:pt>
              </c:strCache>
            </c:strRef>
          </c:tx>
          <c:spPr>
            <a:ln w="28575" cap="rnd">
              <a:solidFill>
                <a:schemeClr val="accent5"/>
              </a:solidFill>
              <a:round/>
            </a:ln>
            <a:effectLst/>
          </c:spPr>
          <c:marker>
            <c:symbol val="none"/>
          </c:marker>
          <c:cat>
            <c:strRef>
              <c:f>Graph1!$K$3:$T$3</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Graph1!$K$7:$T$7</c:f>
              <c:numCache>
                <c:formatCode>General</c:formatCode>
                <c:ptCount val="10"/>
                <c:pt idx="0">
                  <c:v>89.4</c:v>
                </c:pt>
                <c:pt idx="1">
                  <c:v>89.9</c:v>
                </c:pt>
                <c:pt idx="2">
                  <c:v>89.3</c:v>
                </c:pt>
                <c:pt idx="3">
                  <c:v>89.4</c:v>
                </c:pt>
                <c:pt idx="4">
                  <c:v>89.4</c:v>
                </c:pt>
                <c:pt idx="5" formatCode="0.0">
                  <c:v>95</c:v>
                </c:pt>
                <c:pt idx="6">
                  <c:v>93.5</c:v>
                </c:pt>
                <c:pt idx="7">
                  <c:v>91.1</c:v>
                </c:pt>
                <c:pt idx="8">
                  <c:v>91.2</c:v>
                </c:pt>
                <c:pt idx="9">
                  <c:v>91.3</c:v>
                </c:pt>
              </c:numCache>
            </c:numRef>
          </c:val>
          <c:smooth val="0"/>
          <c:extLst>
            <c:ext xmlns:c16="http://schemas.microsoft.com/office/drawing/2014/chart" uri="{C3380CC4-5D6E-409C-BE32-E72D297353CC}">
              <c16:uniqueId val="{00000009-772B-4024-9A67-853CC91CFB4E}"/>
            </c:ext>
          </c:extLst>
        </c:ser>
        <c:dLbls>
          <c:showLegendKey val="0"/>
          <c:showVal val="0"/>
          <c:showCatName val="0"/>
          <c:showSerName val="0"/>
          <c:showPercent val="0"/>
          <c:showBubbleSize val="0"/>
        </c:dLbls>
        <c:smooth val="0"/>
        <c:axId val="1318638208"/>
        <c:axId val="1229240480"/>
      </c:lineChart>
      <c:catAx>
        <c:axId val="131863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29240480"/>
        <c:crosses val="autoZero"/>
        <c:auto val="1"/>
        <c:lblAlgn val="ctr"/>
        <c:lblOffset val="100"/>
        <c:noMultiLvlLbl val="0"/>
      </c:catAx>
      <c:valAx>
        <c:axId val="1229240480"/>
        <c:scaling>
          <c:orientation val="minMax"/>
          <c:max val="100"/>
          <c:min val="7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318638208"/>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Graph2!$J$6</c:f>
              <c:strCache>
                <c:ptCount val="1"/>
                <c:pt idx="0">
                  <c:v>très favorisée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Graph2!$K$6:$R$6</c15:sqref>
                  </c15:fullRef>
                </c:ext>
              </c:extLst>
              <c:f>Graph2!$K$6:$P$6</c:f>
              <c:numCache>
                <c:formatCode>0.0</c:formatCode>
                <c:ptCount val="6"/>
                <c:pt idx="0">
                  <c:v>36.266641488055896</c:v>
                </c:pt>
                <c:pt idx="1">
                  <c:v>38.106024652719874</c:v>
                </c:pt>
                <c:pt idx="2">
                  <c:v>16.713091922005571</c:v>
                </c:pt>
                <c:pt idx="3">
                  <c:v>18.020607130660036</c:v>
                </c:pt>
                <c:pt idx="4">
                  <c:v>8.0546831701459443</c:v>
                </c:pt>
                <c:pt idx="5">
                  <c:v>8.0348606486886425</c:v>
                </c:pt>
              </c:numCache>
            </c:numRef>
          </c:val>
          <c:extLst>
            <c:ext xmlns:c16="http://schemas.microsoft.com/office/drawing/2014/chart" uri="{C3380CC4-5D6E-409C-BE32-E72D297353CC}">
              <c16:uniqueId val="{00000000-29CB-4ADE-88E4-B6CC448FCEF8}"/>
            </c:ext>
          </c:extLst>
        </c:ser>
        <c:ser>
          <c:idx val="1"/>
          <c:order val="1"/>
          <c:tx>
            <c:strRef>
              <c:f>Graph2!$J$7</c:f>
              <c:strCache>
                <c:ptCount val="1"/>
                <c:pt idx="0">
                  <c:v>Favorisée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Graph2!$K$7:$R$7</c15:sqref>
                  </c15:fullRef>
                </c:ext>
              </c:extLst>
              <c:f>Graph2!$K$7:$P$7</c:f>
              <c:numCache>
                <c:formatCode>0.0</c:formatCode>
                <c:ptCount val="6"/>
                <c:pt idx="0">
                  <c:v>17.694268718723443</c:v>
                </c:pt>
                <c:pt idx="1">
                  <c:v>14.940933519746547</c:v>
                </c:pt>
                <c:pt idx="2">
                  <c:v>15.472271461129401</c:v>
                </c:pt>
                <c:pt idx="3">
                  <c:v>14.489429018809322</c:v>
                </c:pt>
                <c:pt idx="4">
                  <c:v>12.082024755218917</c:v>
                </c:pt>
                <c:pt idx="5">
                  <c:v>10.449546705870482</c:v>
                </c:pt>
              </c:numCache>
            </c:numRef>
          </c:val>
          <c:extLst>
            <c:ext xmlns:c16="http://schemas.microsoft.com/office/drawing/2014/chart" uri="{C3380CC4-5D6E-409C-BE32-E72D297353CC}">
              <c16:uniqueId val="{00000001-29CB-4ADE-88E4-B6CC448FCEF8}"/>
            </c:ext>
          </c:extLst>
        </c:ser>
        <c:ser>
          <c:idx val="2"/>
          <c:order val="2"/>
          <c:tx>
            <c:strRef>
              <c:f>Graph2!$J$8</c:f>
              <c:strCache>
                <c:ptCount val="1"/>
                <c:pt idx="0">
                  <c:v>Moyenne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Graph2!$K$8:$R$8</c15:sqref>
                  </c15:fullRef>
                </c:ext>
              </c:extLst>
              <c:f>Graph2!$K$8:$P$8</c:f>
              <c:numCache>
                <c:formatCode>0.0</c:formatCode>
                <c:ptCount val="6"/>
                <c:pt idx="0">
                  <c:v>24.747427060711924</c:v>
                </c:pt>
                <c:pt idx="1">
                  <c:v>26.771673742672807</c:v>
                </c:pt>
                <c:pt idx="2">
                  <c:v>30.48873132438592</c:v>
                </c:pt>
                <c:pt idx="3">
                  <c:v>32.221355895069884</c:v>
                </c:pt>
                <c:pt idx="4">
                  <c:v>26.676519490116384</c:v>
                </c:pt>
                <c:pt idx="5">
                  <c:v>26.933886798979543</c:v>
                </c:pt>
              </c:numCache>
            </c:numRef>
          </c:val>
          <c:extLst>
            <c:ext xmlns:c16="http://schemas.microsoft.com/office/drawing/2014/chart" uri="{C3380CC4-5D6E-409C-BE32-E72D297353CC}">
              <c16:uniqueId val="{00000002-29CB-4ADE-88E4-B6CC448FCEF8}"/>
            </c:ext>
          </c:extLst>
        </c:ser>
        <c:ser>
          <c:idx val="3"/>
          <c:order val="3"/>
          <c:tx>
            <c:strRef>
              <c:f>Graph2!$J$9</c:f>
              <c:strCache>
                <c:ptCount val="1"/>
                <c:pt idx="0">
                  <c:v>Défavorisée</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Graph2!$K$9:$R$9</c15:sqref>
                  </c15:fullRef>
                </c:ext>
              </c:extLst>
              <c:f>Graph2!$K$9:$P$9</c:f>
              <c:numCache>
                <c:formatCode>0.0</c:formatCode>
                <c:ptCount val="6"/>
                <c:pt idx="0">
                  <c:v>19.913133792842981</c:v>
                </c:pt>
                <c:pt idx="1">
                  <c:v>16.892372022626116</c:v>
                </c:pt>
                <c:pt idx="2">
                  <c:v>33.476829577108127</c:v>
                </c:pt>
                <c:pt idx="3">
                  <c:v>27.099214506182783</c:v>
                </c:pt>
                <c:pt idx="4">
                  <c:v>41.732865324219468</c:v>
                </c:pt>
                <c:pt idx="5">
                  <c:v>32.365248891387175</c:v>
                </c:pt>
              </c:numCache>
            </c:numRef>
          </c:val>
          <c:extLst>
            <c:ext xmlns:c16="http://schemas.microsoft.com/office/drawing/2014/chart" uri="{C3380CC4-5D6E-409C-BE32-E72D297353CC}">
              <c16:uniqueId val="{00000003-29CB-4ADE-88E4-B6CC448FCEF8}"/>
            </c:ext>
          </c:extLst>
        </c:ser>
        <c:ser>
          <c:idx val="4"/>
          <c:order val="4"/>
          <c:tx>
            <c:strRef>
              <c:f>Graph2!$J$10</c:f>
              <c:strCache>
                <c:ptCount val="1"/>
                <c:pt idx="0">
                  <c:v>Non renseignée</c:v>
                </c:pt>
              </c:strCache>
            </c:strRef>
          </c:tx>
          <c:spPr>
            <a:solidFill>
              <a:schemeClr val="accent3">
                <a:lumMod val="7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4-29CB-4ADE-88E4-B6CC448FCEF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Graph2!$K$10:$R$10</c15:sqref>
                  </c15:fullRef>
                </c:ext>
              </c:extLst>
              <c:f>Graph2!$K$10:$P$10</c:f>
              <c:numCache>
                <c:formatCode>0.0</c:formatCode>
                <c:ptCount val="6"/>
                <c:pt idx="0">
                  <c:v>1.3785289396657538</c:v>
                </c:pt>
                <c:pt idx="1">
                  <c:v>3.2889960622346495</c:v>
                </c:pt>
                <c:pt idx="2">
                  <c:v>3.8490757153709803</c:v>
                </c:pt>
                <c:pt idx="3">
                  <c:v>8.1693934492779778</c:v>
                </c:pt>
                <c:pt idx="4">
                  <c:v>11.45390726029928</c:v>
                </c:pt>
                <c:pt idx="5">
                  <c:v>22.216456955074158</c:v>
                </c:pt>
              </c:numCache>
            </c:numRef>
          </c:val>
          <c:extLst>
            <c:ext xmlns:c16="http://schemas.microsoft.com/office/drawing/2014/chart" uri="{C3380CC4-5D6E-409C-BE32-E72D297353CC}">
              <c16:uniqueId val="{00000005-29CB-4ADE-88E4-B6CC448FCEF8}"/>
            </c:ext>
          </c:extLst>
        </c:ser>
        <c:dLbls>
          <c:showLegendKey val="0"/>
          <c:showVal val="0"/>
          <c:showCatName val="0"/>
          <c:showSerName val="0"/>
          <c:showPercent val="0"/>
          <c:showBubbleSize val="0"/>
        </c:dLbls>
        <c:gapWidth val="150"/>
        <c:overlap val="100"/>
        <c:axId val="326332351"/>
        <c:axId val="112702223"/>
      </c:barChart>
      <c:catAx>
        <c:axId val="326332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702223"/>
        <c:crosses val="autoZero"/>
        <c:auto val="1"/>
        <c:lblAlgn val="ctr"/>
        <c:lblOffset val="100"/>
        <c:noMultiLvlLbl val="0"/>
      </c:catAx>
      <c:valAx>
        <c:axId val="11270222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6332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Graph3!$I$6</c:f>
              <c:strCache>
                <c:ptCount val="1"/>
                <c:pt idx="0">
                  <c:v>Défavorisée</c:v>
                </c:pt>
              </c:strCache>
            </c:strRef>
          </c:tx>
          <c:spPr>
            <a:ln w="19050" cap="rnd">
              <a:noFill/>
              <a:round/>
            </a:ln>
            <a:effectLst/>
          </c:spPr>
          <c:marker>
            <c:symbol val="circle"/>
            <c:size val="5"/>
            <c:spPr>
              <a:solidFill>
                <a:schemeClr val="accent1"/>
              </a:solidFill>
              <a:ln w="9525">
                <a:solidFill>
                  <a:schemeClr val="accent1"/>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Graph3!$J$6:$O$6</c:f>
              <c:numCache>
                <c:formatCode>0.0</c:formatCode>
                <c:ptCount val="6"/>
                <c:pt idx="0">
                  <c:v>92.1</c:v>
                </c:pt>
                <c:pt idx="1">
                  <c:v>91.8</c:v>
                </c:pt>
                <c:pt idx="2">
                  <c:v>84.9</c:v>
                </c:pt>
                <c:pt idx="3">
                  <c:v>85.9</c:v>
                </c:pt>
                <c:pt idx="4">
                  <c:v>77.7</c:v>
                </c:pt>
                <c:pt idx="5">
                  <c:v>78.599999999999994</c:v>
                </c:pt>
              </c:numCache>
            </c:numRef>
          </c:yVal>
          <c:smooth val="0"/>
          <c:extLst>
            <c:ext xmlns:c16="http://schemas.microsoft.com/office/drawing/2014/chart" uri="{C3380CC4-5D6E-409C-BE32-E72D297353CC}">
              <c16:uniqueId val="{00000000-A2D6-4AC3-8FA3-673679834F7D}"/>
            </c:ext>
          </c:extLst>
        </c:ser>
        <c:ser>
          <c:idx val="1"/>
          <c:order val="1"/>
          <c:tx>
            <c:strRef>
              <c:f>Graph3!$I$7</c:f>
              <c:strCache>
                <c:ptCount val="1"/>
                <c:pt idx="0">
                  <c:v>Moyenne</c:v>
                </c:pt>
              </c:strCache>
            </c:strRef>
          </c:tx>
          <c:spPr>
            <a:ln w="19050" cap="rnd">
              <a:noFill/>
              <a:round/>
            </a:ln>
            <a:effectLst/>
          </c:spPr>
          <c:marker>
            <c:symbol val="circle"/>
            <c:size val="5"/>
            <c:spPr>
              <a:solidFill>
                <a:schemeClr val="accent2"/>
              </a:solidFill>
              <a:ln w="9525">
                <a:solidFill>
                  <a:schemeClr val="accent2"/>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Graph3!$J$7:$O$7</c:f>
              <c:numCache>
                <c:formatCode>0.0</c:formatCode>
                <c:ptCount val="6"/>
                <c:pt idx="0">
                  <c:v>95.8</c:v>
                </c:pt>
                <c:pt idx="1">
                  <c:v>95.5</c:v>
                </c:pt>
                <c:pt idx="2">
                  <c:v>90.4</c:v>
                </c:pt>
                <c:pt idx="3">
                  <c:v>90.4</c:v>
                </c:pt>
                <c:pt idx="4">
                  <c:v>84.1</c:v>
                </c:pt>
                <c:pt idx="5">
                  <c:v>84.5</c:v>
                </c:pt>
              </c:numCache>
            </c:numRef>
          </c:yVal>
          <c:smooth val="0"/>
          <c:extLst>
            <c:ext xmlns:c16="http://schemas.microsoft.com/office/drawing/2014/chart" uri="{C3380CC4-5D6E-409C-BE32-E72D297353CC}">
              <c16:uniqueId val="{00000001-A2D6-4AC3-8FA3-673679834F7D}"/>
            </c:ext>
          </c:extLst>
        </c:ser>
        <c:ser>
          <c:idx val="2"/>
          <c:order val="2"/>
          <c:tx>
            <c:strRef>
              <c:f>Graph3!$I$8</c:f>
              <c:strCache>
                <c:ptCount val="1"/>
                <c:pt idx="0">
                  <c:v>Favorisée</c:v>
                </c:pt>
              </c:strCache>
            </c:strRef>
          </c:tx>
          <c:spPr>
            <a:ln w="19050" cap="rnd">
              <a:noFill/>
              <a:round/>
            </a:ln>
            <a:effectLst/>
          </c:spPr>
          <c:marker>
            <c:symbol val="circle"/>
            <c:size val="5"/>
            <c:spPr>
              <a:solidFill>
                <a:schemeClr val="accent3"/>
              </a:solidFill>
              <a:ln w="9525">
                <a:solidFill>
                  <a:schemeClr val="accent3"/>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Graph3!$J$8:$O$8</c:f>
              <c:numCache>
                <c:formatCode>0.0</c:formatCode>
                <c:ptCount val="6"/>
                <c:pt idx="0">
                  <c:v>97.9</c:v>
                </c:pt>
                <c:pt idx="1">
                  <c:v>96.7</c:v>
                </c:pt>
                <c:pt idx="2">
                  <c:v>90.7</c:v>
                </c:pt>
                <c:pt idx="3">
                  <c:v>92.1</c:v>
                </c:pt>
                <c:pt idx="4">
                  <c:v>88.2</c:v>
                </c:pt>
                <c:pt idx="5">
                  <c:v>87.3</c:v>
                </c:pt>
              </c:numCache>
            </c:numRef>
          </c:yVal>
          <c:smooth val="0"/>
          <c:extLst>
            <c:ext xmlns:c16="http://schemas.microsoft.com/office/drawing/2014/chart" uri="{C3380CC4-5D6E-409C-BE32-E72D297353CC}">
              <c16:uniqueId val="{00000002-A2D6-4AC3-8FA3-673679834F7D}"/>
            </c:ext>
          </c:extLst>
        </c:ser>
        <c:ser>
          <c:idx val="3"/>
          <c:order val="3"/>
          <c:tx>
            <c:strRef>
              <c:f>Graph3!$I$9</c:f>
              <c:strCache>
                <c:ptCount val="1"/>
                <c:pt idx="0">
                  <c:v>Très favorisée</c:v>
                </c:pt>
              </c:strCache>
            </c:strRef>
          </c:tx>
          <c:spPr>
            <a:ln w="19050" cap="rnd">
              <a:noFill/>
              <a:round/>
            </a:ln>
            <a:effectLst/>
          </c:spPr>
          <c:marker>
            <c:symbol val="circle"/>
            <c:size val="5"/>
            <c:spPr>
              <a:solidFill>
                <a:schemeClr val="accent4"/>
              </a:solidFill>
              <a:ln w="9525">
                <a:solidFill>
                  <a:schemeClr val="accent4"/>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Graph3!$J$9:$O$9</c:f>
              <c:numCache>
                <c:formatCode>0.0</c:formatCode>
                <c:ptCount val="6"/>
                <c:pt idx="0">
                  <c:v>98.4</c:v>
                </c:pt>
                <c:pt idx="1">
                  <c:v>98.1</c:v>
                </c:pt>
                <c:pt idx="2">
                  <c:v>93.8</c:v>
                </c:pt>
                <c:pt idx="3">
                  <c:v>94.4</c:v>
                </c:pt>
                <c:pt idx="4">
                  <c:v>90.6</c:v>
                </c:pt>
                <c:pt idx="5">
                  <c:v>89.7</c:v>
                </c:pt>
              </c:numCache>
            </c:numRef>
          </c:yVal>
          <c:smooth val="0"/>
          <c:extLst>
            <c:ext xmlns:c16="http://schemas.microsoft.com/office/drawing/2014/chart" uri="{C3380CC4-5D6E-409C-BE32-E72D297353CC}">
              <c16:uniqueId val="{00000003-A2D6-4AC3-8FA3-673679834F7D}"/>
            </c:ext>
          </c:extLst>
        </c:ser>
        <c:dLbls>
          <c:showLegendKey val="0"/>
          <c:showVal val="0"/>
          <c:showCatName val="0"/>
          <c:showSerName val="0"/>
          <c:showPercent val="0"/>
          <c:showBubbleSize val="0"/>
        </c:dLbls>
        <c:axId val="1792987840"/>
        <c:axId val="1905348800"/>
      </c:scatterChart>
      <c:valAx>
        <c:axId val="1792987840"/>
        <c:scaling>
          <c:orientation val="minMax"/>
        </c:scaling>
        <c:delete val="1"/>
        <c:axPos val="b"/>
        <c:majorGridlines>
          <c:spPr>
            <a:ln w="9525" cap="flat" cmpd="sng" algn="ctr">
              <a:noFill/>
              <a:round/>
            </a:ln>
            <a:effectLst/>
          </c:spPr>
        </c:majorGridlines>
        <c:majorTickMark val="none"/>
        <c:minorTickMark val="none"/>
        <c:tickLblPos val="nextTo"/>
        <c:crossAx val="1905348800"/>
        <c:crosses val="autoZero"/>
        <c:crossBetween val="midCat"/>
      </c:valAx>
      <c:valAx>
        <c:axId val="1905348800"/>
        <c:scaling>
          <c:orientation val="minMax"/>
          <c:max val="99"/>
          <c:min val="7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29878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Graph4!$O$4</c:f>
              <c:strCache>
                <c:ptCount val="1"/>
                <c:pt idx="0">
                  <c:v>Apprentis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Graph4!$P$3:$R$3</c:f>
              <c:strCache>
                <c:ptCount val="3"/>
                <c:pt idx="0">
                  <c:v>Production</c:v>
                </c:pt>
                <c:pt idx="1">
                  <c:v>Services</c:v>
                </c:pt>
                <c:pt idx="2">
                  <c:v>Ensemble</c:v>
                </c:pt>
              </c:strCache>
            </c:strRef>
          </c:cat>
          <c:val>
            <c:numRef>
              <c:f>Graph4!$P$4:$R$4</c:f>
              <c:numCache>
                <c:formatCode>0.0</c:formatCode>
                <c:ptCount val="3"/>
                <c:pt idx="0">
                  <c:v>88</c:v>
                </c:pt>
                <c:pt idx="1">
                  <c:v>86.1</c:v>
                </c:pt>
                <c:pt idx="2">
                  <c:v>87.5</c:v>
                </c:pt>
              </c:numCache>
            </c:numRef>
          </c:val>
          <c:extLst>
            <c:ext xmlns:c16="http://schemas.microsoft.com/office/drawing/2014/chart" uri="{C3380CC4-5D6E-409C-BE32-E72D297353CC}">
              <c16:uniqueId val="{00000000-0404-45C9-AA59-7CE58F315D42}"/>
            </c:ext>
          </c:extLst>
        </c:ser>
        <c:ser>
          <c:idx val="1"/>
          <c:order val="1"/>
          <c:tx>
            <c:strRef>
              <c:f>Graph4!$O$5</c:f>
              <c:strCache>
                <c:ptCount val="1"/>
                <c:pt idx="0">
                  <c:v>Scolaires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Graph4!$P$3:$R$3</c:f>
              <c:strCache>
                <c:ptCount val="3"/>
                <c:pt idx="0">
                  <c:v>Production</c:v>
                </c:pt>
                <c:pt idx="1">
                  <c:v>Services</c:v>
                </c:pt>
                <c:pt idx="2">
                  <c:v>Ensemble</c:v>
                </c:pt>
              </c:strCache>
            </c:strRef>
          </c:cat>
          <c:val>
            <c:numRef>
              <c:f>Graph4!$P$5:$R$5</c:f>
              <c:numCache>
                <c:formatCode>0.0</c:formatCode>
                <c:ptCount val="3"/>
                <c:pt idx="0">
                  <c:v>80</c:v>
                </c:pt>
                <c:pt idx="1">
                  <c:v>83.5</c:v>
                </c:pt>
                <c:pt idx="2">
                  <c:v>82.2</c:v>
                </c:pt>
              </c:numCache>
            </c:numRef>
          </c:val>
          <c:extLst>
            <c:ext xmlns:c16="http://schemas.microsoft.com/office/drawing/2014/chart" uri="{C3380CC4-5D6E-409C-BE32-E72D297353CC}">
              <c16:uniqueId val="{00000001-0404-45C9-AA59-7CE58F315D42}"/>
            </c:ext>
          </c:extLst>
        </c:ser>
        <c:dLbls>
          <c:showLegendKey val="0"/>
          <c:showVal val="0"/>
          <c:showCatName val="0"/>
          <c:showSerName val="0"/>
          <c:showPercent val="0"/>
          <c:showBubbleSize val="0"/>
        </c:dLbls>
        <c:gapWidth val="219"/>
        <c:overlap val="-27"/>
        <c:axId val="954321599"/>
        <c:axId val="954654975"/>
      </c:barChart>
      <c:catAx>
        <c:axId val="954321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654975"/>
        <c:crosses val="autoZero"/>
        <c:auto val="1"/>
        <c:lblAlgn val="ctr"/>
        <c:lblOffset val="100"/>
        <c:noMultiLvlLbl val="0"/>
      </c:catAx>
      <c:valAx>
        <c:axId val="9546549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3215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Graph4!$O$8</c:f>
              <c:strCache>
                <c:ptCount val="1"/>
                <c:pt idx="0">
                  <c:v>Apprentis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Graph4!$P$7:$R$7</c:f>
              <c:strCache>
                <c:ptCount val="3"/>
                <c:pt idx="0">
                  <c:v>Production</c:v>
                </c:pt>
                <c:pt idx="1">
                  <c:v>Services</c:v>
                </c:pt>
                <c:pt idx="2">
                  <c:v>Ensemble</c:v>
                </c:pt>
              </c:strCache>
            </c:strRef>
          </c:cat>
          <c:val>
            <c:numRef>
              <c:f>Graph4!$P$8:$R$8</c:f>
              <c:numCache>
                <c:formatCode>0.0</c:formatCode>
                <c:ptCount val="3"/>
                <c:pt idx="0">
                  <c:v>86.3</c:v>
                </c:pt>
                <c:pt idx="1">
                  <c:v>81.599999999999994</c:v>
                </c:pt>
                <c:pt idx="2">
                  <c:v>85</c:v>
                </c:pt>
              </c:numCache>
            </c:numRef>
          </c:val>
          <c:extLst>
            <c:ext xmlns:c16="http://schemas.microsoft.com/office/drawing/2014/chart" uri="{C3380CC4-5D6E-409C-BE32-E72D297353CC}">
              <c16:uniqueId val="{00000000-917A-4570-8314-5769531550AF}"/>
            </c:ext>
          </c:extLst>
        </c:ser>
        <c:ser>
          <c:idx val="1"/>
          <c:order val="1"/>
          <c:tx>
            <c:strRef>
              <c:f>Graph4!$O$9</c:f>
              <c:strCache>
                <c:ptCount val="1"/>
                <c:pt idx="0">
                  <c:v>Scolaires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Graph4!$P$7:$R$7</c:f>
              <c:strCache>
                <c:ptCount val="3"/>
                <c:pt idx="0">
                  <c:v>Production</c:v>
                </c:pt>
                <c:pt idx="1">
                  <c:v>Services</c:v>
                </c:pt>
                <c:pt idx="2">
                  <c:v>Ensemble</c:v>
                </c:pt>
              </c:strCache>
            </c:strRef>
          </c:cat>
          <c:val>
            <c:numRef>
              <c:f>Graph4!$P$9:$R$9</c:f>
              <c:numCache>
                <c:formatCode>0.0</c:formatCode>
                <c:ptCount val="3"/>
                <c:pt idx="0">
                  <c:v>82.2</c:v>
                </c:pt>
                <c:pt idx="1">
                  <c:v>84.1</c:v>
                </c:pt>
                <c:pt idx="2">
                  <c:v>83.3</c:v>
                </c:pt>
              </c:numCache>
            </c:numRef>
          </c:val>
          <c:extLst>
            <c:ext xmlns:c16="http://schemas.microsoft.com/office/drawing/2014/chart" uri="{C3380CC4-5D6E-409C-BE32-E72D297353CC}">
              <c16:uniqueId val="{00000001-917A-4570-8314-5769531550AF}"/>
            </c:ext>
          </c:extLst>
        </c:ser>
        <c:dLbls>
          <c:showLegendKey val="0"/>
          <c:showVal val="0"/>
          <c:showCatName val="0"/>
          <c:showSerName val="0"/>
          <c:showPercent val="0"/>
          <c:showBubbleSize val="0"/>
        </c:dLbls>
        <c:gapWidth val="219"/>
        <c:overlap val="-27"/>
        <c:axId val="954321999"/>
        <c:axId val="954650399"/>
      </c:barChart>
      <c:catAx>
        <c:axId val="954321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650399"/>
        <c:crosses val="autoZero"/>
        <c:auto val="1"/>
        <c:lblAlgn val="ctr"/>
        <c:lblOffset val="100"/>
        <c:noMultiLvlLbl val="0"/>
      </c:catAx>
      <c:valAx>
        <c:axId val="954650399"/>
        <c:scaling>
          <c:orientation val="minMax"/>
          <c:max val="90"/>
          <c:min val="7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321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47625</xdr:rowOff>
    </xdr:from>
    <xdr:to>
      <xdr:col>7</xdr:col>
      <xdr:colOff>638174</xdr:colOff>
      <xdr:row>21</xdr:row>
      <xdr:rowOff>47625</xdr:rowOff>
    </xdr:to>
    <xdr:graphicFrame macro="">
      <xdr:nvGraphicFramePr>
        <xdr:cNvPr id="3" name="Graphique 2">
          <a:extLst>
            <a:ext uri="{FF2B5EF4-FFF2-40B4-BE49-F238E27FC236}">
              <a16:creationId xmlns:a16="http://schemas.microsoft.com/office/drawing/2014/main" id="{0DF17F6E-D270-4CAA-A6F9-B867A23E5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0.65485</cdr:x>
      <cdr:y>0.07222</cdr:y>
    </cdr:from>
    <cdr:to>
      <cdr:x>0.70896</cdr:x>
      <cdr:y>0.13333</cdr:y>
    </cdr:to>
    <cdr:sp macro="" textlink="">
      <cdr:nvSpPr>
        <cdr:cNvPr id="3" name="ZoneTexte 2">
          <a:extLst xmlns:a="http://schemas.openxmlformats.org/drawingml/2006/main">
            <a:ext uri="{FF2B5EF4-FFF2-40B4-BE49-F238E27FC236}">
              <a16:creationId xmlns:a16="http://schemas.microsoft.com/office/drawing/2014/main" id="{69761A78-27BC-4AAD-ABB9-3E720F5370A3}"/>
            </a:ext>
          </a:extLst>
        </cdr:cNvPr>
        <cdr:cNvSpPr txBox="1"/>
      </cdr:nvSpPr>
      <cdr:spPr>
        <a:xfrm xmlns:a="http://schemas.openxmlformats.org/drawingml/2006/main">
          <a:off x="3343275" y="247650"/>
          <a:ext cx="2762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0.92576</cdr:x>
      <cdr:y>0.08889</cdr:y>
    </cdr:from>
    <cdr:to>
      <cdr:x>1</cdr:x>
      <cdr:y>0.15</cdr:y>
    </cdr:to>
    <cdr:sp macro="" textlink="">
      <cdr:nvSpPr>
        <cdr:cNvPr id="4" name="ZoneTexte 3">
          <a:extLst xmlns:a="http://schemas.openxmlformats.org/drawingml/2006/main">
            <a:ext uri="{FF2B5EF4-FFF2-40B4-BE49-F238E27FC236}">
              <a16:creationId xmlns:a16="http://schemas.microsoft.com/office/drawing/2014/main" id="{68656085-D3C3-4DD7-B3C6-0DFA9FBF62E0}"/>
            </a:ext>
          </a:extLst>
        </cdr:cNvPr>
        <cdr:cNvSpPr txBox="1"/>
      </cdr:nvSpPr>
      <cdr:spPr>
        <a:xfrm xmlns:a="http://schemas.openxmlformats.org/drawingml/2006/main">
          <a:off x="5528808" y="304793"/>
          <a:ext cx="443366" cy="2095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96,3</a:t>
          </a:r>
        </a:p>
        <a:p xmlns:a="http://schemas.openxmlformats.org/drawingml/2006/main">
          <a:endParaRPr lang="fr-FR" sz="1100"/>
        </a:p>
      </cdr:txBody>
    </cdr:sp>
  </cdr:relSizeAnchor>
  <cdr:relSizeAnchor xmlns:cdr="http://schemas.openxmlformats.org/drawingml/2006/chartDrawing">
    <cdr:from>
      <cdr:x>0.92257</cdr:x>
      <cdr:y>0.21759</cdr:y>
    </cdr:from>
    <cdr:to>
      <cdr:x>1</cdr:x>
      <cdr:y>0.28611</cdr:y>
    </cdr:to>
    <cdr:sp macro="" textlink="">
      <cdr:nvSpPr>
        <cdr:cNvPr id="5" name="ZoneTexte 1">
          <a:extLst xmlns:a="http://schemas.openxmlformats.org/drawingml/2006/main">
            <a:ext uri="{FF2B5EF4-FFF2-40B4-BE49-F238E27FC236}">
              <a16:creationId xmlns:a16="http://schemas.microsoft.com/office/drawing/2014/main" id="{A88BCCF4-5CA7-456A-8675-74945E50F165}"/>
            </a:ext>
          </a:extLst>
        </cdr:cNvPr>
        <cdr:cNvSpPr txBox="1"/>
      </cdr:nvSpPr>
      <cdr:spPr>
        <a:xfrm xmlns:a="http://schemas.openxmlformats.org/drawingml/2006/main">
          <a:off x="5509757" y="746111"/>
          <a:ext cx="462417" cy="2349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91,3</a:t>
          </a:r>
        </a:p>
      </cdr:txBody>
    </cdr:sp>
  </cdr:relSizeAnchor>
  <cdr:relSizeAnchor xmlns:cdr="http://schemas.openxmlformats.org/drawingml/2006/chartDrawing">
    <cdr:from>
      <cdr:x>0.92417</cdr:x>
      <cdr:y>0.25093</cdr:y>
    </cdr:from>
    <cdr:to>
      <cdr:x>1</cdr:x>
      <cdr:y>0.32222</cdr:y>
    </cdr:to>
    <cdr:sp macro="" textlink="">
      <cdr:nvSpPr>
        <cdr:cNvPr id="6"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5519283" y="860443"/>
          <a:ext cx="452891" cy="2444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91,2</a:t>
          </a:r>
        </a:p>
      </cdr:txBody>
    </cdr:sp>
  </cdr:relSizeAnchor>
  <cdr:relSizeAnchor xmlns:cdr="http://schemas.openxmlformats.org/drawingml/2006/chartDrawing">
    <cdr:from>
      <cdr:x>0.90662</cdr:x>
      <cdr:y>0.30926</cdr:y>
    </cdr:from>
    <cdr:to>
      <cdr:x>1</cdr:x>
      <cdr:y>0.38889</cdr:y>
    </cdr:to>
    <cdr:sp macro="" textlink="">
      <cdr:nvSpPr>
        <cdr:cNvPr id="7"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5414508" y="1060456"/>
          <a:ext cx="557666" cy="2730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89,2</a:t>
          </a:r>
        </a:p>
      </cdr:txBody>
    </cdr:sp>
  </cdr:relSizeAnchor>
  <cdr:relSizeAnchor xmlns:cdr="http://schemas.openxmlformats.org/drawingml/2006/chartDrawing">
    <cdr:from>
      <cdr:x>0.90846</cdr:x>
      <cdr:y>0.52037</cdr:y>
    </cdr:from>
    <cdr:to>
      <cdr:x>1</cdr:x>
      <cdr:y>0.60556</cdr:y>
    </cdr:to>
    <cdr:sp macro="" textlink="">
      <cdr:nvSpPr>
        <cdr:cNvPr id="8"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5425462" y="1784336"/>
          <a:ext cx="546712" cy="2921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83,0</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23</xdr:row>
      <xdr:rowOff>6349</xdr:rowOff>
    </xdr:from>
    <xdr:to>
      <xdr:col>11</xdr:col>
      <xdr:colOff>752476</xdr:colOff>
      <xdr:row>33</xdr:row>
      <xdr:rowOff>180974</xdr:rowOff>
    </xdr:to>
    <xdr:sp macro="" textlink="">
      <xdr:nvSpPr>
        <xdr:cNvPr id="2" name="ZoneTexte 1">
          <a:extLst>
            <a:ext uri="{FF2B5EF4-FFF2-40B4-BE49-F238E27FC236}">
              <a16:creationId xmlns:a16="http://schemas.microsoft.com/office/drawing/2014/main" id="{F27F287E-7D73-49F6-8EB4-F85F87C49E47}"/>
            </a:ext>
          </a:extLst>
        </xdr:cNvPr>
        <xdr:cNvSpPr txBox="1"/>
      </xdr:nvSpPr>
      <xdr:spPr>
        <a:xfrm>
          <a:off x="1" y="4521199"/>
          <a:ext cx="9239250" cy="20796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rtl="0"/>
          <a:r>
            <a:rPr lang="fr-FR" sz="1100" b="0" i="0" u="none" strike="noStrike" baseline="0">
              <a:solidFill>
                <a:schemeClr val="dk1"/>
              </a:solidFill>
              <a:latin typeface="+mn-lt"/>
              <a:ea typeface="+mn-ea"/>
              <a:cs typeface="+mn-cs"/>
            </a:rPr>
            <a:t>Le nombre total de candidats pour la session 2024 augmente de 1,6 % (+306), avec une forte majorité des candidats dans la voie générale (53,1 %), qui enregistre une hausse de 159 candidats (+1,5 %). Le baccalauréat technologique, qui représente 19,8 % des candidats en gagne 55 (+1,4 %). La voie professionnelle (27,1 % des présents) voit une légère baisse de 7 candidats dans le domaine de la production (-0,3 %), mais connaît une augmentation de 99 candidats dans le secteur des services (+3,5 %).</a:t>
          </a:r>
        </a:p>
        <a:p>
          <a:pPr marL="0" indent="0" rtl="0"/>
          <a:r>
            <a:rPr lang="fr-FR" sz="1100" b="0" i="0" u="none" strike="noStrike" baseline="0">
              <a:solidFill>
                <a:schemeClr val="dk1"/>
              </a:solidFill>
              <a:latin typeface="+mn-lt"/>
              <a:ea typeface="+mn-ea"/>
              <a:cs typeface="+mn-cs"/>
            </a:rPr>
            <a:t>Le taux de réussite du baccalauréat général s'élève à 96,3 %, avec une légère progression par rapport à la session de 2023 (+0,3 point).</a:t>
          </a:r>
        </a:p>
        <a:p>
          <a:pPr marL="0" indent="0" rtl="0"/>
          <a:endParaRPr lang="fr-FR" sz="1100" b="0" i="0" u="none" strike="noStrike" baseline="0">
            <a:solidFill>
              <a:schemeClr val="dk1"/>
            </a:solidFill>
            <a:latin typeface="+mn-lt"/>
            <a:ea typeface="+mn-ea"/>
            <a:cs typeface="+mn-cs"/>
          </a:endParaRPr>
        </a:p>
        <a:p>
          <a:pPr marL="0" indent="0" rtl="0"/>
          <a:r>
            <a:rPr lang="fr-FR" sz="1100" b="0" i="0" u="none" strike="noStrike" baseline="0">
              <a:solidFill>
                <a:schemeClr val="dk1"/>
              </a:solidFill>
              <a:latin typeface="+mn-lt"/>
              <a:ea typeface="+mn-ea"/>
              <a:cs typeface="+mn-cs"/>
            </a:rPr>
            <a:t>La réussite au baccalauréat technologique varie selon les séries : elle atteint 99,0 % en STD2A (-1,0 point), 94,7 % en STAV (-2,6 points), et 94,3 % en STHR (-1,8 point), tandis qu’elle est de seulement 77,6 % en STL (-6,9 points). Seule la série STMG enregistre une progression par rapport à 2023 (+2,6 points).</a:t>
          </a:r>
        </a:p>
        <a:p>
          <a:pPr marL="0" indent="0" rtl="0"/>
          <a:r>
            <a:rPr lang="fr-FR" sz="1100" b="0" i="0" u="none" strike="noStrike" baseline="0">
              <a:solidFill>
                <a:schemeClr val="dk1"/>
              </a:solidFill>
              <a:latin typeface="+mn-lt"/>
              <a:ea typeface="+mn-ea"/>
              <a:cs typeface="+mn-cs"/>
            </a:rPr>
            <a:t>Le taux de réussite du baccalauréat professionnel est de 83,0 %, avec une hausse de 0,2 point sur l’année (+0,7 point au niveau national). Cette augmentation est particulièrement marquée dans le domaine des services (+0,5 point), tandis que le secteur de la production enregistre une baisse de 0,2 point par rapport à 2023.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22</xdr:row>
      <xdr:rowOff>9525</xdr:rowOff>
    </xdr:from>
    <xdr:to>
      <xdr:col>8</xdr:col>
      <xdr:colOff>638175</xdr:colOff>
      <xdr:row>32</xdr:row>
      <xdr:rowOff>66675</xdr:rowOff>
    </xdr:to>
    <xdr:sp macro="" textlink="">
      <xdr:nvSpPr>
        <xdr:cNvPr id="2" name="ZoneTexte 1">
          <a:extLst>
            <a:ext uri="{FF2B5EF4-FFF2-40B4-BE49-F238E27FC236}">
              <a16:creationId xmlns:a16="http://schemas.microsoft.com/office/drawing/2014/main" id="{63DAA1C0-3328-4388-9620-7E6543D473D7}"/>
            </a:ext>
          </a:extLst>
        </xdr:cNvPr>
        <xdr:cNvSpPr txBox="1"/>
      </xdr:nvSpPr>
      <xdr:spPr>
        <a:xfrm>
          <a:off x="0" y="4495800"/>
          <a:ext cx="7229475" cy="1962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 Les filles réussissent mieux que les garçons dans l'académie (93,2 % contre 89,3 %) ainsi qu'au niveau national (93,2 % contre 89,2 %). Cette meilleure réussite se constate dans toutes les séries, sauf en STAV et STD2A, où les filles ont des résultats moins bons que ceux des garçons (respectivement -1,5 point et -1,2 point).</a:t>
          </a:r>
        </a:p>
        <a:p>
          <a:pPr rtl="0"/>
          <a:r>
            <a:rPr lang="fr-FR" sz="1100" b="0" i="0" u="none" strike="noStrike" baseline="0">
              <a:solidFill>
                <a:schemeClr val="dk1"/>
              </a:solidFill>
              <a:latin typeface="+mn-lt"/>
              <a:ea typeface="+mn-ea"/>
              <a:cs typeface="+mn-cs"/>
            </a:rPr>
            <a:t>La parité est globalement atteinte, avec 49,8 % de filles parmi les candidats de l'académie (contre 50,5 % au niveau national), bien que des différences subsistent selon les séries.</a:t>
          </a:r>
        </a:p>
        <a:p>
          <a:pPr rtl="0"/>
          <a:r>
            <a:rPr lang="fr-FR" sz="1100" b="0" i="0" u="none" strike="noStrike" baseline="0">
              <a:solidFill>
                <a:schemeClr val="dk1"/>
              </a:solidFill>
              <a:latin typeface="+mn-lt"/>
              <a:ea typeface="+mn-ea"/>
              <a:cs typeface="+mn-cs"/>
            </a:rPr>
            <a:t>En voie générale, les filles représentent 54,8 % des présents et affichent un taux de réussite de 96,9 %.</a:t>
          </a:r>
        </a:p>
        <a:p>
          <a:pPr rtl="0"/>
          <a:r>
            <a:rPr lang="fr-FR" sz="1100" b="0" i="0" u="none" strike="noStrike" baseline="0">
              <a:solidFill>
                <a:schemeClr val="dk1"/>
              </a:solidFill>
              <a:latin typeface="+mn-lt"/>
              <a:ea typeface="+mn-ea"/>
              <a:cs typeface="+mn-cs"/>
            </a:rPr>
            <a:t>Dans la voie technologique, la part des filles est de 50,1 %. %. La série STI2D demeure la moins féminisée (9,5 %), tandis qu'elles constituent 84,4 % des candidats en ST2S.</a:t>
          </a:r>
        </a:p>
        <a:p>
          <a:pPr rtl="0"/>
          <a:r>
            <a:rPr lang="fr-FR" sz="1100" b="0" i="0" u="none" strike="noStrike" baseline="0">
              <a:solidFill>
                <a:schemeClr val="dk1"/>
              </a:solidFill>
              <a:latin typeface="+mn-lt"/>
              <a:ea typeface="+mn-ea"/>
              <a:cs typeface="+mn-cs"/>
            </a:rPr>
            <a:t>En ce qui concerne les baccalauréats professionnels, les filles réussissent mieux que les garçons tant dans le secteur de la production que des services. Toutefois, leur présence reste très faible dans le domaine de la production.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161926</xdr:colOff>
      <xdr:row>3</xdr:row>
      <xdr:rowOff>9525</xdr:rowOff>
    </xdr:from>
    <xdr:to>
      <xdr:col>7</xdr:col>
      <xdr:colOff>266700</xdr:colOff>
      <xdr:row>21</xdr:row>
      <xdr:rowOff>47625</xdr:rowOff>
    </xdr:to>
    <xdr:graphicFrame macro="">
      <xdr:nvGraphicFramePr>
        <xdr:cNvPr id="2" name="Graphique 1">
          <a:extLst>
            <a:ext uri="{FF2B5EF4-FFF2-40B4-BE49-F238E27FC236}">
              <a16:creationId xmlns:a16="http://schemas.microsoft.com/office/drawing/2014/main" id="{217B1A0E-7661-4E1A-ABCB-11ACEE332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22</xdr:row>
      <xdr:rowOff>15874</xdr:rowOff>
    </xdr:from>
    <xdr:to>
      <xdr:col>8</xdr:col>
      <xdr:colOff>514350</xdr:colOff>
      <xdr:row>35</xdr:row>
      <xdr:rowOff>47625</xdr:rowOff>
    </xdr:to>
    <xdr:sp macro="" textlink="">
      <xdr:nvSpPr>
        <xdr:cNvPr id="3" name="ZoneTexte 2">
          <a:extLst>
            <a:ext uri="{FF2B5EF4-FFF2-40B4-BE49-F238E27FC236}">
              <a16:creationId xmlns:a16="http://schemas.microsoft.com/office/drawing/2014/main" id="{DFB8C7CA-FD59-4D7A-B631-07D868981F78}"/>
            </a:ext>
          </a:extLst>
        </xdr:cNvPr>
        <xdr:cNvSpPr txBox="1"/>
      </xdr:nvSpPr>
      <xdr:spPr>
        <a:xfrm>
          <a:off x="95250" y="3578224"/>
          <a:ext cx="5610225" cy="213677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rtl="0"/>
          <a:r>
            <a:rPr lang="fr-FR" sz="1100" b="0" i="0" u="none" strike="noStrike" baseline="0">
              <a:solidFill>
                <a:schemeClr val="dk1"/>
              </a:solidFill>
              <a:latin typeface="+mn-lt"/>
              <a:ea typeface="+mn-ea"/>
              <a:cs typeface="+mn-cs"/>
            </a:rPr>
            <a:t>Dans l'académie, comme dans l'ensemble de la France, la majorité des présents au baccalauréat général sont issus des classes sociales très favorisées ou favorisées.(54,0 % et 53,0 %)</a:t>
          </a:r>
        </a:p>
        <a:p>
          <a:pPr marL="0" indent="0" rtl="0"/>
          <a:r>
            <a:rPr lang="fr-FR" sz="1100" b="0" i="0" u="none" strike="noStrike" baseline="0">
              <a:solidFill>
                <a:schemeClr val="dk1"/>
              </a:solidFill>
              <a:latin typeface="+mn-lt"/>
              <a:ea typeface="+mn-ea"/>
              <a:cs typeface="+mn-cs"/>
            </a:rPr>
            <a:t>Pour les baccalauréats technologique et professionnelle, ce sont les catégories les plus défavorisées qui sont les plus représentées dans l'académie, avec respectivement 33,5 % et 41,7 % des candidats.</a:t>
          </a:r>
        </a:p>
        <a:p>
          <a:pPr marL="0" indent="0" rtl="0"/>
          <a:r>
            <a:rPr lang="fr-FR" sz="1100" b="0" i="0" u="none" strike="noStrike" baseline="0">
              <a:solidFill>
                <a:schemeClr val="dk1"/>
              </a:solidFill>
              <a:latin typeface="+mn-lt"/>
              <a:ea typeface="+mn-ea"/>
              <a:cs typeface="+mn-cs"/>
            </a:rPr>
            <a:t>Au niveau national, les candidats issus de ces catégories sont également les plus nombreux pour le baccalauréat professionnel (32,4 %), tandis que pour le baccalauréat technologique, la proportion la plus élevée revient à la classe moyenne (32,2 %).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446690</xdr:colOff>
      <xdr:row>5</xdr:row>
      <xdr:rowOff>108059</xdr:rowOff>
    </xdr:from>
    <xdr:to>
      <xdr:col>1</xdr:col>
      <xdr:colOff>447347</xdr:colOff>
      <xdr:row>8</xdr:row>
      <xdr:rowOff>164224</xdr:rowOff>
    </xdr:to>
    <xdr:cxnSp macro="">
      <xdr:nvCxnSpPr>
        <xdr:cNvPr id="11" name="Connecteur droit 10">
          <a:extLst>
            <a:ext uri="{FF2B5EF4-FFF2-40B4-BE49-F238E27FC236}">
              <a16:creationId xmlns:a16="http://schemas.microsoft.com/office/drawing/2014/main" id="{92152107-08DE-4045-BA4C-3162B041AA0D}"/>
            </a:ext>
          </a:extLst>
        </xdr:cNvPr>
        <xdr:cNvCxnSpPr/>
      </xdr:nvCxnSpPr>
      <xdr:spPr>
        <a:xfrm flipH="1">
          <a:off x="1372914" y="929180"/>
          <a:ext cx="657" cy="6276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349250</xdr:colOff>
      <xdr:row>3</xdr:row>
      <xdr:rowOff>57150</xdr:rowOff>
    </xdr:from>
    <xdr:to>
      <xdr:col>2</xdr:col>
      <xdr:colOff>609600</xdr:colOff>
      <xdr:row>4</xdr:row>
      <xdr:rowOff>155575</xdr:rowOff>
    </xdr:to>
    <xdr:sp macro="" textlink="">
      <xdr:nvSpPr>
        <xdr:cNvPr id="4" name="ZoneTexte 3">
          <a:extLst>
            <a:ext uri="{FF2B5EF4-FFF2-40B4-BE49-F238E27FC236}">
              <a16:creationId xmlns:a16="http://schemas.microsoft.com/office/drawing/2014/main" id="{A5753585-D60D-4AD9-BD96-11B94ED3C17A}"/>
            </a:ext>
          </a:extLst>
        </xdr:cNvPr>
        <xdr:cNvSpPr txBox="1"/>
      </xdr:nvSpPr>
      <xdr:spPr>
        <a:xfrm>
          <a:off x="1273175" y="542925"/>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général</a:t>
          </a:r>
        </a:p>
      </xdr:txBody>
    </xdr:sp>
    <xdr:clientData/>
  </xdr:twoCellAnchor>
  <xdr:twoCellAnchor>
    <xdr:from>
      <xdr:col>0</xdr:col>
      <xdr:colOff>409575</xdr:colOff>
      <xdr:row>4</xdr:row>
      <xdr:rowOff>147637</xdr:rowOff>
    </xdr:from>
    <xdr:to>
      <xdr:col>7</xdr:col>
      <xdr:colOff>228600</xdr:colOff>
      <xdr:row>19</xdr:row>
      <xdr:rowOff>147637</xdr:rowOff>
    </xdr:to>
    <xdr:graphicFrame macro="">
      <xdr:nvGraphicFramePr>
        <xdr:cNvPr id="5" name="Graphique 4">
          <a:extLst>
            <a:ext uri="{FF2B5EF4-FFF2-40B4-BE49-F238E27FC236}">
              <a16:creationId xmlns:a16="http://schemas.microsoft.com/office/drawing/2014/main" id="{89193253-9B66-49A1-BB26-37CAC8E81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273050</xdr:colOff>
      <xdr:row>3</xdr:row>
      <xdr:rowOff>57150</xdr:rowOff>
    </xdr:from>
    <xdr:to>
      <xdr:col>4</xdr:col>
      <xdr:colOff>533400</xdr:colOff>
      <xdr:row>4</xdr:row>
      <xdr:rowOff>155575</xdr:rowOff>
    </xdr:to>
    <xdr:sp macro="" textlink="">
      <xdr:nvSpPr>
        <xdr:cNvPr id="6" name="ZoneTexte 5">
          <a:extLst>
            <a:ext uri="{FF2B5EF4-FFF2-40B4-BE49-F238E27FC236}">
              <a16:creationId xmlns:a16="http://schemas.microsoft.com/office/drawing/2014/main" id="{A386F95B-83BB-4D87-B1E7-93D0937EDD84}"/>
            </a:ext>
          </a:extLst>
        </xdr:cNvPr>
        <xdr:cNvSpPr txBox="1"/>
      </xdr:nvSpPr>
      <xdr:spPr>
        <a:xfrm>
          <a:off x="2473325" y="542925"/>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techho</a:t>
          </a:r>
        </a:p>
      </xdr:txBody>
    </xdr:sp>
    <xdr:clientData/>
  </xdr:twoCellAnchor>
  <xdr:twoCellAnchor>
    <xdr:from>
      <xdr:col>5</xdr:col>
      <xdr:colOff>225425</xdr:colOff>
      <xdr:row>3</xdr:row>
      <xdr:rowOff>66675</xdr:rowOff>
    </xdr:from>
    <xdr:to>
      <xdr:col>6</xdr:col>
      <xdr:colOff>485775</xdr:colOff>
      <xdr:row>5</xdr:row>
      <xdr:rowOff>3175</xdr:rowOff>
    </xdr:to>
    <xdr:sp macro="" textlink="">
      <xdr:nvSpPr>
        <xdr:cNvPr id="7" name="ZoneTexte 6">
          <a:extLst>
            <a:ext uri="{FF2B5EF4-FFF2-40B4-BE49-F238E27FC236}">
              <a16:creationId xmlns:a16="http://schemas.microsoft.com/office/drawing/2014/main" id="{2838BBA1-EF63-47FC-942B-40E6705AA55D}"/>
            </a:ext>
          </a:extLst>
        </xdr:cNvPr>
        <xdr:cNvSpPr txBox="1"/>
      </xdr:nvSpPr>
      <xdr:spPr>
        <a:xfrm>
          <a:off x="3702050" y="552450"/>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pro</a:t>
          </a:r>
        </a:p>
      </xdr:txBody>
    </xdr:sp>
    <xdr:clientData/>
  </xdr:twoCellAnchor>
  <xdr:twoCellAnchor>
    <xdr:from>
      <xdr:col>3</xdr:col>
      <xdr:colOff>66675</xdr:colOff>
      <xdr:row>3</xdr:row>
      <xdr:rowOff>95250</xdr:rowOff>
    </xdr:from>
    <xdr:to>
      <xdr:col>3</xdr:col>
      <xdr:colOff>76200</xdr:colOff>
      <xdr:row>17</xdr:row>
      <xdr:rowOff>95250</xdr:rowOff>
    </xdr:to>
    <xdr:cxnSp macro="">
      <xdr:nvCxnSpPr>
        <xdr:cNvPr id="9" name="Connecteur droit 8">
          <a:extLst>
            <a:ext uri="{FF2B5EF4-FFF2-40B4-BE49-F238E27FC236}">
              <a16:creationId xmlns:a16="http://schemas.microsoft.com/office/drawing/2014/main" id="{00855B22-B3A0-46E8-84C0-A3D773FE5450}"/>
            </a:ext>
          </a:extLst>
        </xdr:cNvPr>
        <xdr:cNvCxnSpPr/>
      </xdr:nvCxnSpPr>
      <xdr:spPr>
        <a:xfrm>
          <a:off x="2266950" y="581025"/>
          <a:ext cx="9525" cy="2524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7226</xdr:colOff>
      <xdr:row>3</xdr:row>
      <xdr:rowOff>121198</xdr:rowOff>
    </xdr:from>
    <xdr:to>
      <xdr:col>5</xdr:col>
      <xdr:colOff>16751</xdr:colOff>
      <xdr:row>17</xdr:row>
      <xdr:rowOff>121198</xdr:rowOff>
    </xdr:to>
    <xdr:cxnSp macro="">
      <xdr:nvCxnSpPr>
        <xdr:cNvPr id="10" name="Connecteur droit 9">
          <a:extLst>
            <a:ext uri="{FF2B5EF4-FFF2-40B4-BE49-F238E27FC236}">
              <a16:creationId xmlns:a16="http://schemas.microsoft.com/office/drawing/2014/main" id="{4832C994-B997-4186-8F67-CE17A4EA6BF9}"/>
            </a:ext>
          </a:extLst>
        </xdr:cNvPr>
        <xdr:cNvCxnSpPr/>
      </xdr:nvCxnSpPr>
      <xdr:spPr>
        <a:xfrm>
          <a:off x="3482209" y="613870"/>
          <a:ext cx="9525" cy="25356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415925</xdr:colOff>
      <xdr:row>1</xdr:row>
      <xdr:rowOff>6350</xdr:rowOff>
    </xdr:from>
    <xdr:to>
      <xdr:col>12</xdr:col>
      <xdr:colOff>758825</xdr:colOff>
      <xdr:row>8</xdr:row>
      <xdr:rowOff>22225</xdr:rowOff>
    </xdr:to>
    <xdr:sp macro="" textlink="">
      <xdr:nvSpPr>
        <xdr:cNvPr id="2" name="ZoneTexte 1">
          <a:extLst>
            <a:ext uri="{FF2B5EF4-FFF2-40B4-BE49-F238E27FC236}">
              <a16:creationId xmlns:a16="http://schemas.microsoft.com/office/drawing/2014/main" id="{DDEB84F5-2770-4993-B98E-2004BDE68698}"/>
            </a:ext>
          </a:extLst>
        </xdr:cNvPr>
        <xdr:cNvSpPr txBox="1"/>
      </xdr:nvSpPr>
      <xdr:spPr>
        <a:xfrm>
          <a:off x="5324475" y="174625"/>
          <a:ext cx="4914900" cy="1460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Pour les sections européennes, l’obtention du diplôme n’est pas conditionnée par la validation de la mention européenne, et inversement. 9,1 % des candidats se présentent au baccalauréat dans le cadre des sections européennes (12,6 % dans la voie générale). Lors de la session 2024, 95,6 % des bacheliers généraux en section européenne ont validé la mention européenne. Cette proportion est de 78,9 % pour le baccalauréat technologique et de 48,8 % pour le baccalauréat professionnel. En 2024, le taux de réussite à l'examen est de 96,7 %, avec un taux de mention de 87,7 % parmi les admis.</a:t>
          </a:r>
        </a:p>
      </xdr:txBody>
    </xdr:sp>
    <xdr:clientData/>
  </xdr:twoCellAnchor>
  <xdr:twoCellAnchor>
    <xdr:from>
      <xdr:col>6</xdr:col>
      <xdr:colOff>422274</xdr:colOff>
      <xdr:row>8</xdr:row>
      <xdr:rowOff>92074</xdr:rowOff>
    </xdr:from>
    <xdr:to>
      <xdr:col>14</xdr:col>
      <xdr:colOff>0</xdr:colOff>
      <xdr:row>15</xdr:row>
      <xdr:rowOff>152400</xdr:rowOff>
    </xdr:to>
    <xdr:sp macro="" textlink="">
      <xdr:nvSpPr>
        <xdr:cNvPr id="3" name="ZoneTexte 2">
          <a:extLst>
            <a:ext uri="{FF2B5EF4-FFF2-40B4-BE49-F238E27FC236}">
              <a16:creationId xmlns:a16="http://schemas.microsoft.com/office/drawing/2014/main" id="{7234370E-8C42-4E8F-8859-C30006693CBE}"/>
            </a:ext>
          </a:extLst>
        </xdr:cNvPr>
        <xdr:cNvSpPr txBox="1"/>
      </xdr:nvSpPr>
      <xdr:spPr>
        <a:xfrm>
          <a:off x="5565774" y="1654174"/>
          <a:ext cx="5981701" cy="1311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Les candidats à l’Abibac passent en allemand les épreuves spécifiques comptant à la fois pour le baccalauréat et l’Abitur allemand. Le taux de réussite est de 99,6 % en 2024. Si les élèves passent l’ensemble des épreuves avec succès, ils se voient remettre, outre le diplôme du baccalauréat, une attestation de succès à l’Abitur, délivrée par les autorités compétentes du Land de leur établissement partenaire. Les élèves de l'académie ont également la possibilité de suivre la section bachibac qui permet la délivrance simultanée du baccalauréat français et du bachillerato espagnol. En 2024 les 15 candidats qui se sont présentés ont obtenu leur diplôme.</a:t>
          </a:r>
        </a:p>
      </xdr:txBody>
    </xdr:sp>
    <xdr:clientData/>
  </xdr:twoCellAnchor>
  <xdr:twoCellAnchor>
    <xdr:from>
      <xdr:col>6</xdr:col>
      <xdr:colOff>415925</xdr:colOff>
      <xdr:row>16</xdr:row>
      <xdr:rowOff>6350</xdr:rowOff>
    </xdr:from>
    <xdr:to>
      <xdr:col>12</xdr:col>
      <xdr:colOff>742950</xdr:colOff>
      <xdr:row>21</xdr:row>
      <xdr:rowOff>6350</xdr:rowOff>
    </xdr:to>
    <xdr:sp macro="" textlink="">
      <xdr:nvSpPr>
        <xdr:cNvPr id="4" name="ZoneTexte 3">
          <a:extLst>
            <a:ext uri="{FF2B5EF4-FFF2-40B4-BE49-F238E27FC236}">
              <a16:creationId xmlns:a16="http://schemas.microsoft.com/office/drawing/2014/main" id="{EB32D562-3ED1-484B-A963-930C1F288BD7}"/>
            </a:ext>
          </a:extLst>
        </xdr:cNvPr>
        <xdr:cNvSpPr txBox="1"/>
      </xdr:nvSpPr>
      <xdr:spPr>
        <a:xfrm>
          <a:off x="5324475" y="3082925"/>
          <a:ext cx="4899025"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rtl="0"/>
          <a:r>
            <a:rPr lang="fr-FR" sz="1100" b="0" i="0" u="none" strike="noStrike" baseline="0">
              <a:solidFill>
                <a:schemeClr val="dk1"/>
              </a:solidFill>
              <a:latin typeface="+mn-lt"/>
              <a:ea typeface="+mn-ea"/>
              <a:cs typeface="+mn-cs"/>
            </a:rPr>
            <a:t>Depuis la rentrée 2014, dans la voie professionnelle, le dispositif Azubi-bacpro permet aux élèves et apprentis français et allemand d’obtenir, en plus du diplôme de leur pays d’origine, une attestation de compétences linguistiques liées à des situations de communication professionnelle, reconnue de l’autre côté de la frontière. En 2024, 42 élèves de terminale suivant ce dispositif ont obtenu cette attestation de compétences.</a:t>
          </a:r>
        </a:p>
      </xdr:txBody>
    </xdr:sp>
    <xdr:clientData/>
  </xdr:twoCellAnchor>
  <xdr:twoCellAnchor>
    <xdr:from>
      <xdr:col>6</xdr:col>
      <xdr:colOff>403225</xdr:colOff>
      <xdr:row>21</xdr:row>
      <xdr:rowOff>69850</xdr:rowOff>
    </xdr:from>
    <xdr:to>
      <xdr:col>12</xdr:col>
      <xdr:colOff>682625</xdr:colOff>
      <xdr:row>28</xdr:row>
      <xdr:rowOff>44450</xdr:rowOff>
    </xdr:to>
    <xdr:sp macro="" textlink="">
      <xdr:nvSpPr>
        <xdr:cNvPr id="5" name="ZoneTexte 4">
          <a:extLst>
            <a:ext uri="{FF2B5EF4-FFF2-40B4-BE49-F238E27FC236}">
              <a16:creationId xmlns:a16="http://schemas.microsoft.com/office/drawing/2014/main" id="{A40D5184-25A2-4CCB-9B01-DF40ADDEAF5D}"/>
            </a:ext>
          </a:extLst>
        </xdr:cNvPr>
        <xdr:cNvSpPr txBox="1"/>
      </xdr:nvSpPr>
      <xdr:spPr>
        <a:xfrm>
          <a:off x="5546725" y="4184650"/>
          <a:ext cx="5080000" cy="12255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Les candidats des sections internationales représentent 2,2 % des présents au baccalauréat général. Leur taux de réussite atteint 99,6 % en 2024. La mention option internationale est automatiquement attribuée aux candidats admis. Dans l'académie elle existe dans six langues : anglais (57,9 % des présents), allemand (14,9 %), italien (10,6 %), russe (7,2 %), espagnol (7,2 %) et polonais (2,1 %).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31749</xdr:colOff>
      <xdr:row>21</xdr:row>
      <xdr:rowOff>114300</xdr:rowOff>
    </xdr:from>
    <xdr:to>
      <xdr:col>7</xdr:col>
      <xdr:colOff>3175</xdr:colOff>
      <xdr:row>31</xdr:row>
      <xdr:rowOff>88900</xdr:rowOff>
    </xdr:to>
    <xdr:sp macro="" textlink="">
      <xdr:nvSpPr>
        <xdr:cNvPr id="3" name="ZoneTexte 2">
          <a:extLst>
            <a:ext uri="{FF2B5EF4-FFF2-40B4-BE49-F238E27FC236}">
              <a16:creationId xmlns:a16="http://schemas.microsoft.com/office/drawing/2014/main" id="{529A2681-E920-44E3-9B7C-2D64566CAEB5}"/>
            </a:ext>
          </a:extLst>
        </xdr:cNvPr>
        <xdr:cNvSpPr txBox="1"/>
      </xdr:nvSpPr>
      <xdr:spPr>
        <a:xfrm>
          <a:off x="31749" y="3657600"/>
          <a:ext cx="5305426" cy="16256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Uniquement inscrits au baccalauréat professionnel, les apprentis représentent 19,6 % des présents de cette voie en Alsace (14,8 % en France). Ils obtiennent plus souvent leur diplôme que les scolaires dans l’académie (87,5 % contre 82,2 %) tout comme au niveau national (85,0 % contre 83,3 %). Cette meilleure réussite des apprentis s'observe dans les deux domaines.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En production, les apprentis réussissent davantage en Alsace (88,0 % contre 80,0 %) et en France (86,3% contre 82,2 %). Dans le domaine des services, les apprentis ont également de meilleurs résultats en Alsace (86,1 % contre 83,5 %), tandis qu’au niveau national, les  scolaires obtiennent de meilleurs taux (84,1 % contre 81,6 %).</a:t>
          </a:r>
        </a:p>
      </xdr:txBody>
    </xdr:sp>
    <xdr:clientData/>
  </xdr:twoCellAnchor>
  <xdr:twoCellAnchor>
    <xdr:from>
      <xdr:col>0</xdr:col>
      <xdr:colOff>0</xdr:colOff>
      <xdr:row>4</xdr:row>
      <xdr:rowOff>14287</xdr:rowOff>
    </xdr:from>
    <xdr:to>
      <xdr:col>6</xdr:col>
      <xdr:colOff>0</xdr:colOff>
      <xdr:row>20</xdr:row>
      <xdr:rowOff>109537</xdr:rowOff>
    </xdr:to>
    <xdr:graphicFrame macro="">
      <xdr:nvGraphicFramePr>
        <xdr:cNvPr id="2" name="Graphique 1">
          <a:extLst>
            <a:ext uri="{FF2B5EF4-FFF2-40B4-BE49-F238E27FC236}">
              <a16:creationId xmlns:a16="http://schemas.microsoft.com/office/drawing/2014/main" id="{43F810B9-D09F-4A30-92CB-3C66B9E66B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285750</xdr:colOff>
      <xdr:row>4</xdr:row>
      <xdr:rowOff>42862</xdr:rowOff>
    </xdr:from>
    <xdr:to>
      <xdr:col>11</xdr:col>
      <xdr:colOff>200025</xdr:colOff>
      <xdr:row>20</xdr:row>
      <xdr:rowOff>138112</xdr:rowOff>
    </xdr:to>
    <xdr:graphicFrame macro="">
      <xdr:nvGraphicFramePr>
        <xdr:cNvPr id="5" name="Graphique 4">
          <a:extLst>
            <a:ext uri="{FF2B5EF4-FFF2-40B4-BE49-F238E27FC236}">
              <a16:creationId xmlns:a16="http://schemas.microsoft.com/office/drawing/2014/main" id="{15BEDDCC-6267-4811-A5AE-D14BAD9A7F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73024</xdr:colOff>
      <xdr:row>0</xdr:row>
      <xdr:rowOff>130175</xdr:rowOff>
    </xdr:from>
    <xdr:to>
      <xdr:col>6</xdr:col>
      <xdr:colOff>92074</xdr:colOff>
      <xdr:row>11</xdr:row>
      <xdr:rowOff>31750</xdr:rowOff>
    </xdr:to>
    <xdr:sp macro="" textlink="">
      <xdr:nvSpPr>
        <xdr:cNvPr id="2" name="ZoneTexte 1">
          <a:extLst>
            <a:ext uri="{FF2B5EF4-FFF2-40B4-BE49-F238E27FC236}">
              <a16:creationId xmlns:a16="http://schemas.microsoft.com/office/drawing/2014/main" id="{7C84A70A-5F58-4A54-9FF9-1001FA82D894}"/>
            </a:ext>
          </a:extLst>
        </xdr:cNvPr>
        <xdr:cNvSpPr txBox="1"/>
      </xdr:nvSpPr>
      <xdr:spPr>
        <a:xfrm>
          <a:off x="73024" y="130175"/>
          <a:ext cx="4591050" cy="172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Les séries</a:t>
          </a:r>
        </a:p>
        <a:p>
          <a:r>
            <a:rPr lang="fr-FR" sz="1100" b="1" i="0" u="none" strike="noStrike" baseline="0">
              <a:solidFill>
                <a:schemeClr val="dk1"/>
              </a:solidFill>
              <a:latin typeface="+mn-lt"/>
              <a:ea typeface="+mn-ea"/>
              <a:cs typeface="+mn-cs"/>
            </a:rPr>
            <a:t>Baccalauréat technologique</a:t>
          </a:r>
        </a:p>
        <a:p>
          <a:r>
            <a:rPr lang="fr-FR" sz="1100" b="1" i="0" u="none" strike="noStrike" baseline="0">
              <a:solidFill>
                <a:schemeClr val="dk1"/>
              </a:solidFill>
              <a:latin typeface="+mn-lt"/>
              <a:ea typeface="+mn-ea"/>
              <a:cs typeface="+mn-cs"/>
            </a:rPr>
            <a:t>STMG : </a:t>
          </a:r>
          <a:r>
            <a:rPr lang="fr-FR" sz="1100" b="0" i="0" u="none" strike="noStrike" baseline="0">
              <a:solidFill>
                <a:schemeClr val="dk1"/>
              </a:solidFill>
              <a:latin typeface="+mn-lt"/>
              <a:ea typeface="+mn-ea"/>
              <a:cs typeface="+mn-cs"/>
            </a:rPr>
            <a:t>Sciences et technologies du management et de la gestion</a:t>
          </a:r>
        </a:p>
        <a:p>
          <a:r>
            <a:rPr lang="fr-FR" sz="1100" b="1" i="0" u="none" strike="noStrike" baseline="0">
              <a:solidFill>
                <a:schemeClr val="dk1"/>
              </a:solidFill>
              <a:latin typeface="+mn-lt"/>
              <a:ea typeface="+mn-ea"/>
              <a:cs typeface="+mn-cs"/>
            </a:rPr>
            <a:t>STAV : </a:t>
          </a:r>
          <a:r>
            <a:rPr lang="fr-FR" sz="1100" b="0" i="0" u="none" strike="noStrike" baseline="0">
              <a:solidFill>
                <a:schemeClr val="dk1"/>
              </a:solidFill>
              <a:latin typeface="+mn-lt"/>
              <a:ea typeface="+mn-ea"/>
              <a:cs typeface="+mn-cs"/>
            </a:rPr>
            <a:t>Sciences et technologies de l’agronomie et du vivant</a:t>
          </a:r>
        </a:p>
        <a:p>
          <a:r>
            <a:rPr lang="fr-FR" sz="1100" b="1" i="0" u="none" strike="noStrike" baseline="0">
              <a:solidFill>
                <a:schemeClr val="dk1"/>
              </a:solidFill>
              <a:latin typeface="+mn-lt"/>
              <a:ea typeface="+mn-ea"/>
              <a:cs typeface="+mn-cs"/>
            </a:rPr>
            <a:t>STD2A : </a:t>
          </a:r>
          <a:r>
            <a:rPr lang="fr-FR" sz="1100" b="0" i="0" u="none" strike="noStrike" baseline="0">
              <a:solidFill>
                <a:schemeClr val="dk1"/>
              </a:solidFill>
              <a:latin typeface="+mn-lt"/>
              <a:ea typeface="+mn-ea"/>
              <a:cs typeface="+mn-cs"/>
            </a:rPr>
            <a:t>Sciences et technologies du design et des arts appliqués</a:t>
          </a:r>
        </a:p>
        <a:p>
          <a:r>
            <a:rPr lang="fr-FR" sz="1100" b="1" i="0" u="none" strike="noStrike" baseline="0">
              <a:solidFill>
                <a:schemeClr val="dk1"/>
              </a:solidFill>
              <a:latin typeface="+mn-lt"/>
              <a:ea typeface="+mn-ea"/>
              <a:cs typeface="+mn-cs"/>
            </a:rPr>
            <a:t>STI2D : </a:t>
          </a:r>
          <a:r>
            <a:rPr lang="fr-FR" sz="1100" b="0" i="0" u="none" strike="noStrike" baseline="0">
              <a:solidFill>
                <a:schemeClr val="dk1"/>
              </a:solidFill>
              <a:latin typeface="+mn-lt"/>
              <a:ea typeface="+mn-ea"/>
              <a:cs typeface="+mn-cs"/>
            </a:rPr>
            <a:t>Sciences et technologies de l’industrie et du développement durable</a:t>
          </a:r>
        </a:p>
        <a:p>
          <a:r>
            <a:rPr lang="fr-FR" sz="1100" b="1" i="0" u="none" strike="noStrike" baseline="0">
              <a:solidFill>
                <a:schemeClr val="dk1"/>
              </a:solidFill>
              <a:latin typeface="+mn-lt"/>
              <a:ea typeface="+mn-ea"/>
              <a:cs typeface="+mn-cs"/>
            </a:rPr>
            <a:t>ST2S : </a:t>
          </a:r>
          <a:r>
            <a:rPr lang="fr-FR" sz="1100" b="0" i="0" u="none" strike="noStrike" baseline="0">
              <a:solidFill>
                <a:schemeClr val="dk1"/>
              </a:solidFill>
              <a:latin typeface="+mn-lt"/>
              <a:ea typeface="+mn-ea"/>
              <a:cs typeface="+mn-cs"/>
            </a:rPr>
            <a:t>Sciences et technologies de la santé et du social</a:t>
          </a:r>
        </a:p>
        <a:p>
          <a:r>
            <a:rPr lang="fr-FR" sz="1100" b="1" i="0" u="none" strike="noStrike" baseline="0">
              <a:solidFill>
                <a:schemeClr val="dk1"/>
              </a:solidFill>
              <a:latin typeface="+mn-lt"/>
              <a:ea typeface="+mn-ea"/>
              <a:cs typeface="+mn-cs"/>
            </a:rPr>
            <a:t>STL : </a:t>
          </a:r>
          <a:r>
            <a:rPr lang="fr-FR" sz="1100" b="0" i="0" u="none" strike="noStrike" baseline="0">
              <a:solidFill>
                <a:schemeClr val="dk1"/>
              </a:solidFill>
              <a:latin typeface="+mn-lt"/>
              <a:ea typeface="+mn-ea"/>
              <a:cs typeface="+mn-cs"/>
            </a:rPr>
            <a:t>Sciences et technologies de laboratoire</a:t>
          </a:r>
        </a:p>
        <a:p>
          <a:r>
            <a:rPr lang="fr-FR" sz="1100" b="1" i="0" u="none" strike="noStrike" baseline="0">
              <a:solidFill>
                <a:schemeClr val="dk1"/>
              </a:solidFill>
              <a:latin typeface="+mn-lt"/>
              <a:ea typeface="+mn-ea"/>
              <a:cs typeface="+mn-cs"/>
            </a:rPr>
            <a:t>STHR : </a:t>
          </a:r>
          <a:r>
            <a:rPr lang="fr-FR" sz="1100" b="0" i="0" u="none" strike="noStrike" baseline="0">
              <a:solidFill>
                <a:schemeClr val="dk1"/>
              </a:solidFill>
              <a:latin typeface="+mn-lt"/>
              <a:ea typeface="+mn-ea"/>
              <a:cs typeface="+mn-cs"/>
            </a:rPr>
            <a:t>Sciences et technologies de l’hôtellerie et de la restauration</a:t>
          </a:r>
          <a:endParaRPr lang="fr-FR" sz="1100"/>
        </a:p>
      </xdr:txBody>
    </xdr:sp>
    <xdr:clientData/>
  </xdr:twoCellAnchor>
  <xdr:twoCellAnchor>
    <xdr:from>
      <xdr:col>0</xdr:col>
      <xdr:colOff>88900</xdr:colOff>
      <xdr:row>12</xdr:row>
      <xdr:rowOff>0</xdr:rowOff>
    </xdr:from>
    <xdr:to>
      <xdr:col>6</xdr:col>
      <xdr:colOff>95250</xdr:colOff>
      <xdr:row>19</xdr:row>
      <xdr:rowOff>6350</xdr:rowOff>
    </xdr:to>
    <xdr:sp macro="" textlink="">
      <xdr:nvSpPr>
        <xdr:cNvPr id="3" name="ZoneTexte 2">
          <a:extLst>
            <a:ext uri="{FF2B5EF4-FFF2-40B4-BE49-F238E27FC236}">
              <a16:creationId xmlns:a16="http://schemas.microsoft.com/office/drawing/2014/main" id="{7DF1BCDF-8B76-49CE-A5F8-6C9D74B135FD}"/>
            </a:ext>
          </a:extLst>
        </xdr:cNvPr>
        <xdr:cNvSpPr txBox="1"/>
      </xdr:nvSpPr>
      <xdr:spPr>
        <a:xfrm>
          <a:off x="92075" y="1981200"/>
          <a:ext cx="4575175" cy="116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Sources</a:t>
          </a:r>
        </a:p>
        <a:p>
          <a:pPr rtl="0"/>
          <a:r>
            <a:rPr lang="fr-FR" sz="1100" b="0" i="0" u="none" strike="noStrike" baseline="0">
              <a:solidFill>
                <a:schemeClr val="dk1"/>
              </a:solidFill>
              <a:latin typeface="+mn-lt"/>
              <a:ea typeface="+mn-ea"/>
              <a:cs typeface="+mn-cs"/>
            </a:rPr>
            <a:t>Les données sont issues de l'application Cyclades, utilisée par le ministère de l’Éducation nationale et de la Jeunesse pour la gestion des baccalauréats relevant de sa tutelle, et du système Safran, utilisé par le ministère de l’Agriculture et de la Souveraineté Alimentaire pour la gestion de ses candidats.</a:t>
          </a:r>
        </a:p>
      </xdr:txBody>
    </xdr:sp>
    <xdr:clientData/>
  </xdr:twoCellAnchor>
  <xdr:twoCellAnchor>
    <xdr:from>
      <xdr:col>0</xdr:col>
      <xdr:colOff>98425</xdr:colOff>
      <xdr:row>19</xdr:row>
      <xdr:rowOff>123826</xdr:rowOff>
    </xdr:from>
    <xdr:to>
      <xdr:col>6</xdr:col>
      <xdr:colOff>98425</xdr:colOff>
      <xdr:row>38</xdr:row>
      <xdr:rowOff>47625</xdr:rowOff>
    </xdr:to>
    <xdr:sp macro="" textlink="">
      <xdr:nvSpPr>
        <xdr:cNvPr id="4" name="ZoneTexte 3">
          <a:extLst>
            <a:ext uri="{FF2B5EF4-FFF2-40B4-BE49-F238E27FC236}">
              <a16:creationId xmlns:a16="http://schemas.microsoft.com/office/drawing/2014/main" id="{47EAEE1F-E651-4C80-AE5B-37AA80590378}"/>
            </a:ext>
          </a:extLst>
        </xdr:cNvPr>
        <xdr:cNvSpPr txBox="1"/>
      </xdr:nvSpPr>
      <xdr:spPr>
        <a:xfrm>
          <a:off x="98425" y="3200401"/>
          <a:ext cx="4572000" cy="3000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Définitions</a:t>
          </a:r>
        </a:p>
        <a:p>
          <a:pPr rtl="0"/>
          <a:r>
            <a:rPr lang="fr-FR" sz="1100" b="1" i="0" u="none" strike="noStrike" baseline="0">
              <a:solidFill>
                <a:schemeClr val="dk1"/>
              </a:solidFill>
              <a:latin typeface="+mn-lt"/>
              <a:ea typeface="+mn-ea"/>
              <a:cs typeface="+mn-cs"/>
            </a:rPr>
            <a:t>Taux de réussite</a:t>
          </a:r>
          <a:r>
            <a:rPr lang="fr-FR" sz="1100" b="0" i="0" u="none" strike="noStrike" baseline="0">
              <a:solidFill>
                <a:schemeClr val="dk1"/>
              </a:solidFill>
              <a:latin typeface="+mn-lt"/>
              <a:ea typeface="+mn-ea"/>
              <a:cs typeface="+mn-cs"/>
            </a:rPr>
            <a:t> : rapport du nombre d’admis au nombre de candidats présents. On considère comme présent un candidat ayant participé au moins à une épreuve.</a:t>
          </a:r>
        </a:p>
        <a:p>
          <a:pPr rtl="0"/>
          <a:endParaRPr lang="fr-FR" sz="1100" b="1" i="0" u="none" strike="noStrike" baseline="0">
            <a:solidFill>
              <a:schemeClr val="dk1"/>
            </a:solidFill>
            <a:latin typeface="+mn-lt"/>
            <a:ea typeface="+mn-ea"/>
            <a:cs typeface="+mn-cs"/>
          </a:endParaRPr>
        </a:p>
        <a:p>
          <a:pPr rtl="0"/>
          <a:r>
            <a:rPr lang="fr-FR" sz="1100" b="1" i="0" u="none" strike="noStrike" baseline="0">
              <a:solidFill>
                <a:schemeClr val="dk1"/>
              </a:solidFill>
              <a:latin typeface="+mn-lt"/>
              <a:ea typeface="+mn-ea"/>
              <a:cs typeface="+mn-cs"/>
            </a:rPr>
            <a:t>L’origine sociale</a:t>
          </a:r>
          <a:r>
            <a:rPr lang="fr-FR" sz="1100" b="0" i="0" u="none" strike="noStrike" baseline="0">
              <a:solidFill>
                <a:schemeClr val="dk1"/>
              </a:solidFill>
              <a:latin typeface="+mn-lt"/>
              <a:ea typeface="+mn-ea"/>
              <a:cs typeface="+mn-cs"/>
            </a:rPr>
            <a:t> est déterminée à partir des professions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et des catégories socioprofessionnelles :</a:t>
          </a:r>
        </a:p>
        <a:p>
          <a:pPr rtl="0"/>
          <a:r>
            <a:rPr lang="fr-FR" sz="1100" b="1" i="0" u="none" strike="noStrike" baseline="0">
              <a:solidFill>
                <a:schemeClr val="dk1"/>
              </a:solidFill>
              <a:latin typeface="+mn-lt"/>
              <a:ea typeface="+mn-ea"/>
              <a:cs typeface="+mn-cs"/>
            </a:rPr>
            <a:t>Favorisée :</a:t>
          </a:r>
          <a:r>
            <a:rPr lang="fr-FR" sz="1100" b="0" i="0" u="none" strike="noStrike" baseline="0">
              <a:solidFill>
                <a:schemeClr val="dk1"/>
              </a:solidFill>
              <a:latin typeface="+mn-lt"/>
              <a:ea typeface="+mn-ea"/>
              <a:cs typeface="+mn-cs"/>
            </a:rPr>
            <a:t> chefs d’entreprise de dix salariés et plus, cadres et professions intellectuelles supérieures,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professeurs des écoles</a:t>
          </a:r>
        </a:p>
        <a:p>
          <a:pPr rtl="0"/>
          <a:r>
            <a:rPr lang="fr-FR" sz="1100" b="1" i="0" u="none" strike="noStrike" baseline="0">
              <a:solidFill>
                <a:schemeClr val="dk1"/>
              </a:solidFill>
              <a:latin typeface="+mn-lt"/>
              <a:ea typeface="+mn-ea"/>
              <a:cs typeface="+mn-cs"/>
            </a:rPr>
            <a:t>Plutôt favorisée :</a:t>
          </a:r>
          <a:r>
            <a:rPr lang="fr-FR" sz="1100" b="0" i="0" u="none" strike="noStrike" baseline="0">
              <a:solidFill>
                <a:schemeClr val="dk1"/>
              </a:solidFill>
              <a:latin typeface="+mn-lt"/>
              <a:ea typeface="+mn-ea"/>
              <a:cs typeface="+mn-cs"/>
            </a:rPr>
            <a:t> professions intermédiaires, retraités cadres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et des professions intermédiaires</a:t>
          </a:r>
        </a:p>
        <a:p>
          <a:pPr rtl="0"/>
          <a:r>
            <a:rPr lang="fr-FR" sz="1100" b="1" i="0" u="none" strike="noStrike" baseline="0">
              <a:solidFill>
                <a:schemeClr val="dk1"/>
              </a:solidFill>
              <a:latin typeface="+mn-lt"/>
              <a:ea typeface="+mn-ea"/>
              <a:cs typeface="+mn-cs"/>
            </a:rPr>
            <a:t>Moyenne :</a:t>
          </a:r>
          <a:r>
            <a:rPr lang="fr-FR" sz="1100" b="0" i="0" u="none" strike="noStrike" baseline="0">
              <a:solidFill>
                <a:schemeClr val="dk1"/>
              </a:solidFill>
              <a:latin typeface="+mn-lt"/>
              <a:ea typeface="+mn-ea"/>
              <a:cs typeface="+mn-cs"/>
            </a:rPr>
            <a:t> agriculteurs exploitants, artisans et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commerçants, employés</a:t>
          </a:r>
        </a:p>
        <a:p>
          <a:pPr rtl="0"/>
          <a:r>
            <a:rPr lang="fr-FR" sz="1100" b="1" i="0" u="none" strike="noStrike" baseline="0">
              <a:solidFill>
                <a:schemeClr val="dk1"/>
              </a:solidFill>
              <a:latin typeface="+mn-lt"/>
              <a:ea typeface="+mn-ea"/>
              <a:cs typeface="+mn-cs"/>
            </a:rPr>
            <a:t>Défavorisée :</a:t>
          </a:r>
          <a:r>
            <a:rPr lang="fr-FR" sz="1100" b="0" i="0" u="none" strike="noStrike" baseline="0">
              <a:solidFill>
                <a:schemeClr val="dk1"/>
              </a:solidFill>
              <a:latin typeface="+mn-lt"/>
              <a:ea typeface="+mn-ea"/>
              <a:cs typeface="+mn-cs"/>
            </a:rPr>
            <a:t> ouvriers, retraités ouvriers et employés, chômeurs et autres inactifs</a:t>
          </a:r>
          <a:endParaRPr lang="fr-FR" sz="1100" baseline="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cle/Documents/Mes%20Documents/DOSSIER%20RESULTATS%20DEFINITIFS%20BAC/session%202022/FICHIERS/BAC2022%20DONNE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o"/>
      <sheetName val="tab1"/>
    </sheetNames>
    <sheetDataSet>
      <sheetData sheetId="0"/>
      <sheetData sheetId="1">
        <row r="5">
          <cell r="N5" t="str">
            <v>BAC TECHNOLOGIQUE</v>
          </cell>
          <cell r="O5">
            <v>88.8</v>
          </cell>
          <cell r="P5">
            <v>91.7</v>
          </cell>
          <cell r="Q5">
            <v>93</v>
          </cell>
          <cell r="R5">
            <v>90.9</v>
          </cell>
          <cell r="S5">
            <v>90.9</v>
          </cell>
          <cell r="T5">
            <v>89.5</v>
          </cell>
          <cell r="U5">
            <v>89.9</v>
          </cell>
          <cell r="V5">
            <v>94.8</v>
          </cell>
          <cell r="W5">
            <v>93.4</v>
          </cell>
          <cell r="X5">
            <v>90.198123044838368</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CE94A-3D0B-4EC8-9B22-F28A533CD436}">
  <dimension ref="A1:A15"/>
  <sheetViews>
    <sheetView tabSelected="1" workbookViewId="0">
      <selection activeCell="C11" sqref="C11"/>
    </sheetView>
  </sheetViews>
  <sheetFormatPr baseColWidth="10" defaultRowHeight="15" x14ac:dyDescent="0.25"/>
  <cols>
    <col min="1" max="16384" width="11.42578125" style="32"/>
  </cols>
  <sheetData>
    <row r="1" spans="1:1" x14ac:dyDescent="0.25">
      <c r="A1" s="32" t="s">
        <v>105</v>
      </c>
    </row>
    <row r="2" spans="1:1" x14ac:dyDescent="0.25">
      <c r="A2" s="32" t="s">
        <v>106</v>
      </c>
    </row>
    <row r="3" spans="1:1" x14ac:dyDescent="0.25">
      <c r="A3" s="32" t="s">
        <v>107</v>
      </c>
    </row>
    <row r="4" spans="1:1" x14ac:dyDescent="0.25">
      <c r="A4" s="96"/>
    </row>
    <row r="6" spans="1:1" x14ac:dyDescent="0.25">
      <c r="A6" s="32" t="s">
        <v>100</v>
      </c>
    </row>
    <row r="7" spans="1:1" x14ac:dyDescent="0.25">
      <c r="A7" s="32" t="s">
        <v>101</v>
      </c>
    </row>
    <row r="8" spans="1:1" x14ac:dyDescent="0.25">
      <c r="A8" s="133" t="s">
        <v>108</v>
      </c>
    </row>
    <row r="9" spans="1:1" x14ac:dyDescent="0.25">
      <c r="A9" s="133" t="s">
        <v>103</v>
      </c>
    </row>
    <row r="10" spans="1:1" x14ac:dyDescent="0.25">
      <c r="A10" s="32" t="s">
        <v>102</v>
      </c>
    </row>
    <row r="11" spans="1:1" x14ac:dyDescent="0.25">
      <c r="A11" s="32" t="s">
        <v>99</v>
      </c>
    </row>
    <row r="15" spans="1:1" ht="36"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D3D4-CFAA-40D3-A96A-CCA9CCB508D7}">
  <dimension ref="A1:T24"/>
  <sheetViews>
    <sheetView workbookViewId="0">
      <selection activeCell="N15" sqref="N15:T21"/>
    </sheetView>
  </sheetViews>
  <sheetFormatPr baseColWidth="10" defaultColWidth="11.42578125" defaultRowHeight="12.75" x14ac:dyDescent="0.2"/>
  <cols>
    <col min="1" max="7" width="11.42578125" style="67"/>
    <col min="8" max="8" width="9.28515625" style="67" bestFit="1" customWidth="1"/>
    <col min="9" max="9" width="25.28515625" style="67" bestFit="1" customWidth="1"/>
    <col min="10" max="10" width="11" style="67" customWidth="1"/>
    <col min="11" max="11" width="12.85546875" style="67" customWidth="1"/>
    <col min="12" max="16384" width="11.42578125" style="67"/>
  </cols>
  <sheetData>
    <row r="1" spans="1:20" x14ac:dyDescent="0.2">
      <c r="A1" s="66" t="s">
        <v>46</v>
      </c>
      <c r="N1" s="90"/>
      <c r="O1" s="91"/>
      <c r="P1" s="91"/>
      <c r="Q1" s="91"/>
      <c r="R1" s="91"/>
      <c r="S1" s="91"/>
      <c r="T1" s="91"/>
    </row>
    <row r="2" spans="1:20" x14ac:dyDescent="0.2">
      <c r="A2" s="68" t="s">
        <v>47</v>
      </c>
    </row>
    <row r="3" spans="1:20" x14ac:dyDescent="0.2">
      <c r="P3" s="67" t="s">
        <v>2</v>
      </c>
      <c r="Q3" s="67" t="s">
        <v>3</v>
      </c>
      <c r="R3" s="67" t="s">
        <v>1</v>
      </c>
    </row>
    <row r="4" spans="1:20" x14ac:dyDescent="0.2">
      <c r="C4" s="64" t="s">
        <v>56</v>
      </c>
      <c r="I4" s="67" t="s">
        <v>5</v>
      </c>
      <c r="N4" s="157" t="s">
        <v>4</v>
      </c>
      <c r="O4" s="67" t="s">
        <v>48</v>
      </c>
      <c r="P4" s="22">
        <v>88</v>
      </c>
      <c r="Q4" s="22">
        <v>86.1</v>
      </c>
      <c r="R4" s="22">
        <v>87.5</v>
      </c>
    </row>
    <row r="5" spans="1:20" x14ac:dyDescent="0.2">
      <c r="N5" s="157"/>
      <c r="O5" s="67" t="s">
        <v>49</v>
      </c>
      <c r="P5" s="22">
        <v>80</v>
      </c>
      <c r="Q5" s="22">
        <v>83.5</v>
      </c>
      <c r="R5" s="22">
        <v>82.2</v>
      </c>
    </row>
    <row r="6" spans="1:20" x14ac:dyDescent="0.2">
      <c r="N6" s="92"/>
      <c r="P6" s="22"/>
      <c r="Q6" s="22"/>
      <c r="R6" s="22"/>
    </row>
    <row r="7" spans="1:20" x14ac:dyDescent="0.2">
      <c r="N7" s="92"/>
      <c r="P7" s="67" t="s">
        <v>2</v>
      </c>
      <c r="Q7" s="67" t="s">
        <v>3</v>
      </c>
      <c r="R7" s="67" t="s">
        <v>1</v>
      </c>
    </row>
    <row r="8" spans="1:20" x14ac:dyDescent="0.2">
      <c r="N8" s="157" t="s">
        <v>5</v>
      </c>
      <c r="O8" s="67" t="s">
        <v>48</v>
      </c>
      <c r="P8" s="22">
        <v>86.3</v>
      </c>
      <c r="Q8" s="22">
        <v>81.599999999999994</v>
      </c>
      <c r="R8" s="22">
        <v>85</v>
      </c>
    </row>
    <row r="9" spans="1:20" x14ac:dyDescent="0.2">
      <c r="N9" s="157"/>
      <c r="O9" s="67" t="s">
        <v>49</v>
      </c>
      <c r="P9" s="22">
        <v>82.2</v>
      </c>
      <c r="Q9" s="22">
        <v>84.1</v>
      </c>
      <c r="R9" s="22">
        <v>83.3</v>
      </c>
    </row>
    <row r="13" spans="1:20" ht="15" x14ac:dyDescent="0.25">
      <c r="M13" s="93"/>
      <c r="N13" s="156"/>
      <c r="O13" s="158"/>
    </row>
    <row r="14" spans="1:20" ht="15" x14ac:dyDescent="0.25">
      <c r="O14" s="156"/>
      <c r="P14" s="158"/>
      <c r="Q14" s="94"/>
    </row>
    <row r="15" spans="1:20" ht="15" x14ac:dyDescent="0.25">
      <c r="J15" s="156"/>
      <c r="K15" s="158"/>
      <c r="L15" s="94"/>
      <c r="O15" s="94"/>
      <c r="P15" s="94"/>
    </row>
    <row r="16" spans="1:20" x14ac:dyDescent="0.2">
      <c r="J16" s="94"/>
      <c r="K16" s="94"/>
      <c r="O16" s="22"/>
      <c r="P16" s="22"/>
    </row>
    <row r="17" spans="9:18" x14ac:dyDescent="0.2">
      <c r="J17" s="22"/>
      <c r="K17" s="22"/>
      <c r="N17" s="22"/>
      <c r="O17" s="22"/>
      <c r="P17" s="22"/>
      <c r="Q17" s="22"/>
      <c r="R17" s="22"/>
    </row>
    <row r="18" spans="9:18" x14ac:dyDescent="0.2">
      <c r="J18" s="22"/>
      <c r="K18" s="22"/>
      <c r="N18" s="22"/>
      <c r="O18" s="22"/>
      <c r="P18" s="22"/>
      <c r="Q18" s="22"/>
      <c r="R18" s="22"/>
    </row>
    <row r="19" spans="9:18" x14ac:dyDescent="0.2">
      <c r="J19" s="22"/>
      <c r="K19" s="22"/>
      <c r="N19" s="22"/>
      <c r="O19" s="22"/>
      <c r="P19" s="22"/>
      <c r="Q19" s="22"/>
      <c r="R19" s="22"/>
    </row>
    <row r="21" spans="9:18" x14ac:dyDescent="0.2">
      <c r="O21" s="94"/>
      <c r="P21" s="94"/>
    </row>
    <row r="22" spans="9:18" x14ac:dyDescent="0.2">
      <c r="I22" s="95"/>
      <c r="O22" s="22"/>
      <c r="P22" s="22"/>
    </row>
    <row r="23" spans="9:18" x14ac:dyDescent="0.2">
      <c r="O23" s="22"/>
      <c r="P23" s="22"/>
    </row>
    <row r="24" spans="9:18" x14ac:dyDescent="0.2">
      <c r="O24" s="22"/>
      <c r="P24" s="22"/>
    </row>
  </sheetData>
  <mergeCells count="5">
    <mergeCell ref="N4:N5"/>
    <mergeCell ref="N8:N9"/>
    <mergeCell ref="J15:K15"/>
    <mergeCell ref="N13:O13"/>
    <mergeCell ref="O14:P1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C617-8D12-4CAF-8355-DCE11046614F}">
  <dimension ref="A1"/>
  <sheetViews>
    <sheetView topLeftCell="A7" workbookViewId="0"/>
  </sheetViews>
  <sheetFormatPr baseColWidth="10" defaultColWidth="11.42578125" defaultRowHeight="12.75" x14ac:dyDescent="0.2"/>
  <cols>
    <col min="1" max="16384" width="11.42578125" style="9"/>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7E36F-9F8E-409F-83D4-6331EDDEAF99}">
  <sheetPr>
    <pageSetUpPr fitToPage="1"/>
  </sheetPr>
  <dimension ref="A1:T25"/>
  <sheetViews>
    <sheetView workbookViewId="0">
      <selection activeCell="J15" sqref="J15"/>
    </sheetView>
  </sheetViews>
  <sheetFormatPr baseColWidth="10" defaultRowHeight="15" x14ac:dyDescent="0.25"/>
  <cols>
    <col min="1" max="9" width="11.42578125" style="18"/>
    <col min="10" max="10" width="28.5703125" style="18" bestFit="1" customWidth="1"/>
    <col min="11" max="16384" width="11.42578125" style="18"/>
  </cols>
  <sheetData>
    <row r="1" spans="1:20" x14ac:dyDescent="0.25">
      <c r="A1" s="21" t="s">
        <v>8</v>
      </c>
    </row>
    <row r="2" spans="1:20" x14ac:dyDescent="0.25">
      <c r="B2" s="21" t="s">
        <v>63</v>
      </c>
    </row>
    <row r="3" spans="1:20" x14ac:dyDescent="0.25">
      <c r="J3" s="23"/>
      <c r="K3" s="24" t="s">
        <v>13</v>
      </c>
      <c r="L3" s="24" t="s">
        <v>14</v>
      </c>
      <c r="M3" s="24" t="s">
        <v>15</v>
      </c>
      <c r="N3" s="24" t="s">
        <v>16</v>
      </c>
      <c r="O3" s="24" t="s">
        <v>17</v>
      </c>
      <c r="P3" s="24" t="s">
        <v>18</v>
      </c>
      <c r="Q3" s="24" t="s">
        <v>24</v>
      </c>
      <c r="R3" s="24" t="s">
        <v>50</v>
      </c>
      <c r="S3" s="24" t="s">
        <v>61</v>
      </c>
      <c r="T3" s="24" t="s">
        <v>98</v>
      </c>
    </row>
    <row r="4" spans="1:20" x14ac:dyDescent="0.25">
      <c r="J4" s="24" t="s">
        <v>19</v>
      </c>
      <c r="K4" s="25">
        <v>93.5</v>
      </c>
      <c r="L4" s="25">
        <v>93.2</v>
      </c>
      <c r="M4" s="25">
        <v>93.1</v>
      </c>
      <c r="N4" s="25">
        <v>92.7</v>
      </c>
      <c r="O4" s="25">
        <v>92.9</v>
      </c>
      <c r="P4" s="25">
        <v>97.6</v>
      </c>
      <c r="Q4" s="25">
        <v>97.7</v>
      </c>
      <c r="R4" s="26">
        <f>9498/9855*100</f>
        <v>96.37747336377474</v>
      </c>
      <c r="S4" s="25">
        <v>96</v>
      </c>
      <c r="T4" s="32">
        <v>96.3</v>
      </c>
    </row>
    <row r="5" spans="1:20" x14ac:dyDescent="0.25">
      <c r="J5" s="24" t="s">
        <v>20</v>
      </c>
      <c r="K5" s="27">
        <v>93</v>
      </c>
      <c r="L5" s="25">
        <v>90.9</v>
      </c>
      <c r="M5" s="25">
        <v>90.9</v>
      </c>
      <c r="N5" s="25">
        <v>89.5</v>
      </c>
      <c r="O5" s="25">
        <v>89.9</v>
      </c>
      <c r="P5" s="25">
        <v>94.8</v>
      </c>
      <c r="Q5" s="25">
        <v>93.4</v>
      </c>
      <c r="R5" s="26">
        <f>3460/3836*100</f>
        <v>90.198123044838368</v>
      </c>
      <c r="S5" s="25">
        <v>90</v>
      </c>
      <c r="T5" s="32">
        <v>89.2</v>
      </c>
    </row>
    <row r="6" spans="1:20" x14ac:dyDescent="0.25">
      <c r="J6" s="24" t="s">
        <v>21</v>
      </c>
      <c r="K6" s="25">
        <v>80.5</v>
      </c>
      <c r="L6" s="25">
        <v>83.8</v>
      </c>
      <c r="M6" s="25">
        <v>81.900000000000006</v>
      </c>
      <c r="N6" s="25">
        <v>83.5</v>
      </c>
      <c r="O6" s="25">
        <v>82.6</v>
      </c>
      <c r="P6" s="25">
        <v>90.1</v>
      </c>
      <c r="Q6" s="25">
        <v>86.1</v>
      </c>
      <c r="R6" s="26">
        <f>4516/5485*100</f>
        <v>82.333637192342763</v>
      </c>
      <c r="S6" s="25">
        <v>82.8</v>
      </c>
      <c r="T6" s="32">
        <v>83</v>
      </c>
    </row>
    <row r="7" spans="1:20" x14ac:dyDescent="0.25">
      <c r="J7" s="24" t="s">
        <v>22</v>
      </c>
      <c r="K7" s="25">
        <v>89.4</v>
      </c>
      <c r="L7" s="25">
        <v>89.9</v>
      </c>
      <c r="M7" s="25">
        <v>89.3</v>
      </c>
      <c r="N7" s="25">
        <v>89.4</v>
      </c>
      <c r="O7" s="25">
        <v>89.4</v>
      </c>
      <c r="P7" s="27">
        <v>95</v>
      </c>
      <c r="Q7" s="28">
        <v>93.5</v>
      </c>
      <c r="R7" s="28">
        <v>91.1</v>
      </c>
      <c r="S7" s="28">
        <v>91.2</v>
      </c>
      <c r="T7" s="32">
        <v>91.3</v>
      </c>
    </row>
    <row r="8" spans="1:20" x14ac:dyDescent="0.25">
      <c r="J8" s="24" t="s">
        <v>23</v>
      </c>
      <c r="K8" s="25">
        <v>87.9</v>
      </c>
      <c r="L8" s="25">
        <v>88.5</v>
      </c>
      <c r="M8" s="25">
        <v>87.8</v>
      </c>
      <c r="N8" s="25">
        <v>88.2</v>
      </c>
      <c r="O8" s="27">
        <v>88</v>
      </c>
      <c r="P8" s="27">
        <v>95</v>
      </c>
      <c r="Q8" s="28">
        <v>93.7</v>
      </c>
      <c r="R8" s="29">
        <v>91</v>
      </c>
      <c r="S8" s="28">
        <v>90.7</v>
      </c>
      <c r="T8" s="32">
        <v>91.2</v>
      </c>
    </row>
    <row r="24" spans="1:15" s="32" customFormat="1" x14ac:dyDescent="0.25">
      <c r="A24" s="32" t="s">
        <v>109</v>
      </c>
    </row>
    <row r="25" spans="1:15" x14ac:dyDescent="0.25">
      <c r="A25" s="32" t="s">
        <v>110</v>
      </c>
      <c r="B25" s="32"/>
      <c r="C25" s="32"/>
      <c r="D25" s="32"/>
      <c r="E25" s="32"/>
      <c r="F25" s="32"/>
      <c r="G25" s="32"/>
      <c r="H25" s="32"/>
      <c r="I25" s="32"/>
      <c r="J25" s="32"/>
      <c r="K25" s="32"/>
      <c r="L25" s="32"/>
      <c r="M25" s="32"/>
      <c r="N25" s="32"/>
      <c r="O25" s="32"/>
    </row>
  </sheetData>
  <phoneticPr fontId="15" type="noConversion"/>
  <pageMargins left="0.7" right="0.7" top="0.75" bottom="0.75" header="0.3" footer="0.3"/>
  <pageSetup paperSize="9" scale="9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55C6-B717-4C4E-BEF4-12568C912EC8}">
  <dimension ref="A1:E19"/>
  <sheetViews>
    <sheetView workbookViewId="0">
      <selection activeCell="A14" sqref="A14"/>
    </sheetView>
  </sheetViews>
  <sheetFormatPr baseColWidth="10" defaultRowHeight="15" x14ac:dyDescent="0.25"/>
  <cols>
    <col min="1" max="1" width="15.7109375" style="18" customWidth="1"/>
    <col min="2" max="2" width="12.28515625" style="18" customWidth="1"/>
    <col min="3" max="3" width="9.85546875" style="18" bestFit="1" customWidth="1"/>
    <col min="4" max="4" width="9.85546875" style="18" customWidth="1"/>
    <col min="5" max="5" width="10.85546875" style="18" customWidth="1"/>
    <col min="6" max="6" width="9.85546875" style="18" bestFit="1" customWidth="1"/>
    <col min="7" max="16384" width="11.42578125" style="18"/>
  </cols>
  <sheetData>
    <row r="1" spans="1:5" x14ac:dyDescent="0.25">
      <c r="A1" s="21" t="s">
        <v>9</v>
      </c>
    </row>
    <row r="2" spans="1:5" x14ac:dyDescent="0.25">
      <c r="A2" s="8" t="s">
        <v>96</v>
      </c>
    </row>
    <row r="3" spans="1:5" x14ac:dyDescent="0.25">
      <c r="A3" s="8"/>
    </row>
    <row r="4" spans="1:5" x14ac:dyDescent="0.25">
      <c r="A4" s="30"/>
      <c r="B4" s="134" t="s">
        <v>65</v>
      </c>
      <c r="C4" s="135"/>
      <c r="D4" s="136" t="s">
        <v>66</v>
      </c>
      <c r="E4" s="137"/>
    </row>
    <row r="5" spans="1:5" ht="38.25" x14ac:dyDescent="0.25">
      <c r="A5" s="121" t="s">
        <v>67</v>
      </c>
      <c r="B5" s="122" t="s">
        <v>68</v>
      </c>
      <c r="C5" s="123" t="s">
        <v>95</v>
      </c>
      <c r="D5" s="123" t="s">
        <v>68</v>
      </c>
      <c r="E5" s="124" t="s">
        <v>95</v>
      </c>
    </row>
    <row r="6" spans="1:5" x14ac:dyDescent="0.25">
      <c r="A6" s="125" t="s">
        <v>69</v>
      </c>
      <c r="B6" s="126">
        <v>96.6</v>
      </c>
      <c r="C6" s="127">
        <f>96.6-96.1</f>
        <v>0.5</v>
      </c>
      <c r="D6" s="126">
        <v>95.7</v>
      </c>
      <c r="E6" s="128">
        <f>95.7-95.8</f>
        <v>-9.9999999999994316E-2</v>
      </c>
    </row>
    <row r="7" spans="1:5" x14ac:dyDescent="0.25">
      <c r="A7" s="125" t="s">
        <v>70</v>
      </c>
      <c r="B7" s="126">
        <v>88.9</v>
      </c>
      <c r="C7" s="127">
        <f>B7-90</f>
        <v>-1.0999999999999943</v>
      </c>
      <c r="D7" s="126">
        <v>89.5</v>
      </c>
      <c r="E7" s="128">
        <f>D7-90</f>
        <v>-0.5</v>
      </c>
    </row>
    <row r="8" spans="1:5" x14ac:dyDescent="0.25">
      <c r="A8" s="129" t="s">
        <v>71</v>
      </c>
      <c r="B8" s="130">
        <v>83.4</v>
      </c>
      <c r="C8" s="127">
        <f>B8-81.9</f>
        <v>1.5</v>
      </c>
      <c r="D8" s="130">
        <v>82.4</v>
      </c>
      <c r="E8" s="128">
        <f>D8-84</f>
        <v>-1.5999999999999943</v>
      </c>
    </row>
    <row r="9" spans="1:5" x14ac:dyDescent="0.25">
      <c r="A9" s="115" t="s">
        <v>1</v>
      </c>
      <c r="B9" s="116">
        <v>91.6</v>
      </c>
      <c r="C9" s="117">
        <f>91.6-91.2</f>
        <v>0.39999999999999147</v>
      </c>
      <c r="D9" s="116">
        <v>90.7</v>
      </c>
      <c r="E9" s="131">
        <f>D9-91.3</f>
        <v>-0.59999999999999432</v>
      </c>
    </row>
    <row r="11" spans="1:5" s="32" customFormat="1" x14ac:dyDescent="0.25"/>
    <row r="12" spans="1:5" s="32" customFormat="1" x14ac:dyDescent="0.25">
      <c r="A12" s="32" t="s">
        <v>111</v>
      </c>
    </row>
    <row r="13" spans="1:5" x14ac:dyDescent="0.25">
      <c r="A13" s="18" t="s">
        <v>112</v>
      </c>
    </row>
    <row r="14" spans="1:5" x14ac:dyDescent="0.25">
      <c r="A14" s="18" t="s">
        <v>113</v>
      </c>
    </row>
    <row r="16" spans="1:5" ht="15" customHeight="1" x14ac:dyDescent="0.25"/>
    <row r="19" spans="2:2" x14ac:dyDescent="0.25">
      <c r="B19" s="26"/>
    </row>
  </sheetData>
  <mergeCells count="2">
    <mergeCell ref="B4:C4"/>
    <mergeCell ref="D4:E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60E86-D055-4D5A-AF51-DC1713FD2337}">
  <dimension ref="A1:H35"/>
  <sheetViews>
    <sheetView topLeftCell="A3" workbookViewId="0">
      <selection activeCell="O17" sqref="O17"/>
    </sheetView>
  </sheetViews>
  <sheetFormatPr baseColWidth="10" defaultRowHeight="15" x14ac:dyDescent="0.25"/>
  <cols>
    <col min="1" max="1" width="16.28515625" style="18" customWidth="1"/>
    <col min="2" max="3" width="11.42578125" style="18"/>
    <col min="4" max="4" width="5.140625" style="18" customWidth="1"/>
    <col min="5" max="5" width="11.42578125" style="18"/>
    <col min="6" max="7" width="11.42578125" style="32"/>
    <col min="8" max="8" width="14.42578125" style="32" customWidth="1"/>
    <col min="9" max="16384" width="11.42578125" style="18"/>
  </cols>
  <sheetData>
    <row r="1" spans="1:8" x14ac:dyDescent="0.25">
      <c r="A1" s="21" t="s">
        <v>10</v>
      </c>
    </row>
    <row r="2" spans="1:8" x14ac:dyDescent="0.25">
      <c r="A2" s="21" t="s">
        <v>64</v>
      </c>
    </row>
    <row r="3" spans="1:8" x14ac:dyDescent="0.25">
      <c r="B3" s="21"/>
    </row>
    <row r="4" spans="1:8" ht="15" customHeight="1" x14ac:dyDescent="0.25">
      <c r="A4" s="33"/>
      <c r="B4" s="140" t="s">
        <v>4</v>
      </c>
      <c r="C4" s="140"/>
      <c r="D4" s="140"/>
      <c r="E4" s="104"/>
      <c r="F4" s="141" t="s">
        <v>62</v>
      </c>
      <c r="G4" s="142"/>
      <c r="H4" s="138" t="s">
        <v>58</v>
      </c>
    </row>
    <row r="5" spans="1:8" ht="21" customHeight="1" x14ac:dyDescent="0.25">
      <c r="A5" s="143" t="s">
        <v>72</v>
      </c>
      <c r="B5" s="144"/>
      <c r="C5" s="145" t="s">
        <v>73</v>
      </c>
      <c r="D5" s="146" t="s">
        <v>68</v>
      </c>
      <c r="E5" s="147" t="s">
        <v>95</v>
      </c>
      <c r="F5" s="146" t="s">
        <v>68</v>
      </c>
      <c r="G5" s="147" t="s">
        <v>95</v>
      </c>
      <c r="H5" s="139"/>
    </row>
    <row r="6" spans="1:8" ht="21" customHeight="1" x14ac:dyDescent="0.25">
      <c r="A6" s="143"/>
      <c r="B6" s="144"/>
      <c r="C6" s="145"/>
      <c r="D6" s="146"/>
      <c r="E6" s="147"/>
      <c r="F6" s="146"/>
      <c r="G6" s="148"/>
      <c r="H6" s="34">
        <v>2024</v>
      </c>
    </row>
    <row r="7" spans="1:8" ht="14.45" customHeight="1" x14ac:dyDescent="0.25">
      <c r="A7" s="4" t="s">
        <v>0</v>
      </c>
      <c r="B7" s="35">
        <v>10591</v>
      </c>
      <c r="C7" s="35">
        <v>10195</v>
      </c>
      <c r="D7" s="36">
        <f>C7/B7*100</f>
        <v>96.26097630063262</v>
      </c>
      <c r="E7" s="36">
        <v>0.3</v>
      </c>
      <c r="F7" s="36">
        <v>95.9</v>
      </c>
      <c r="G7" s="36">
        <f>95.9-95.5</f>
        <v>0.40000000000000568</v>
      </c>
      <c r="H7" s="36">
        <v>13</v>
      </c>
    </row>
    <row r="8" spans="1:8" ht="14.45" customHeight="1" x14ac:dyDescent="0.25">
      <c r="B8" s="38"/>
      <c r="C8" s="38"/>
      <c r="D8" s="38"/>
      <c r="E8" s="39"/>
      <c r="F8" s="39"/>
      <c r="G8" s="39"/>
      <c r="H8" s="18"/>
    </row>
    <row r="9" spans="1:8" x14ac:dyDescent="0.25">
      <c r="A9" s="4" t="s">
        <v>74</v>
      </c>
      <c r="B9" s="35">
        <v>3949</v>
      </c>
      <c r="C9" s="35">
        <v>3521</v>
      </c>
      <c r="D9" s="36">
        <f>C9/B9*100</f>
        <v>89.161813117244876</v>
      </c>
      <c r="E9" s="36">
        <v>-0.8</v>
      </c>
      <c r="F9" s="36">
        <v>90</v>
      </c>
      <c r="G9" s="36">
        <f>90-89.5</f>
        <v>0.5</v>
      </c>
      <c r="H9" s="37">
        <v>22</v>
      </c>
    </row>
    <row r="10" spans="1:8" x14ac:dyDescent="0.25">
      <c r="A10" s="1" t="s">
        <v>75</v>
      </c>
      <c r="B10" s="40">
        <v>1945</v>
      </c>
      <c r="C10" s="41">
        <v>1758</v>
      </c>
      <c r="D10" s="42">
        <f t="shared" ref="D10:D16" si="0">C10/B10*100</f>
        <v>90.385604113110546</v>
      </c>
      <c r="E10" s="43">
        <v>2.6</v>
      </c>
      <c r="F10" s="42">
        <v>89.3</v>
      </c>
      <c r="G10" s="43">
        <f>89.3-87.5</f>
        <v>1.7999999999999972</v>
      </c>
      <c r="H10" s="18">
        <v>8</v>
      </c>
    </row>
    <row r="11" spans="1:8" x14ac:dyDescent="0.25">
      <c r="A11" s="2" t="s">
        <v>76</v>
      </c>
      <c r="B11" s="44">
        <v>94</v>
      </c>
      <c r="C11" s="45">
        <v>89</v>
      </c>
      <c r="D11" s="46">
        <f t="shared" si="0"/>
        <v>94.680851063829792</v>
      </c>
      <c r="E11" s="47">
        <v>-2.6</v>
      </c>
      <c r="F11" s="42">
        <v>97.4</v>
      </c>
      <c r="G11" s="43">
        <v>0.3</v>
      </c>
      <c r="H11" s="20">
        <v>24</v>
      </c>
    </row>
    <row r="12" spans="1:8" x14ac:dyDescent="0.25">
      <c r="A12" s="1" t="s">
        <v>77</v>
      </c>
      <c r="B12" s="49">
        <v>585</v>
      </c>
      <c r="C12" s="50">
        <v>524</v>
      </c>
      <c r="D12" s="42">
        <f t="shared" si="0"/>
        <v>89.572649572649581</v>
      </c>
      <c r="E12" s="43">
        <f>89.6-91.2</f>
        <v>-1.6000000000000085</v>
      </c>
      <c r="F12" s="42">
        <v>90.7</v>
      </c>
      <c r="G12" s="43">
        <f>90.7-90.5</f>
        <v>0.20000000000000284</v>
      </c>
      <c r="H12" s="18">
        <v>21</v>
      </c>
    </row>
    <row r="13" spans="1:8" x14ac:dyDescent="0.25">
      <c r="A13" s="2" t="s">
        <v>78</v>
      </c>
      <c r="B13" s="44">
        <v>295</v>
      </c>
      <c r="C13" s="45">
        <v>229</v>
      </c>
      <c r="D13" s="46">
        <f t="shared" si="0"/>
        <v>77.627118644067792</v>
      </c>
      <c r="E13" s="47">
        <f>77.6-84.5</f>
        <v>-6.9000000000000057</v>
      </c>
      <c r="F13" s="48">
        <v>90.6</v>
      </c>
      <c r="G13" s="43">
        <v>0.5</v>
      </c>
      <c r="H13" s="18">
        <v>29</v>
      </c>
    </row>
    <row r="14" spans="1:8" x14ac:dyDescent="0.25">
      <c r="A14" s="1" t="s">
        <v>79</v>
      </c>
      <c r="B14" s="49">
        <v>843</v>
      </c>
      <c r="C14" s="50">
        <v>740</v>
      </c>
      <c r="D14" s="42">
        <f t="shared" si="0"/>
        <v>87.781731909845789</v>
      </c>
      <c r="E14" s="43">
        <f>87.8-92.5</f>
        <v>-4.7000000000000028</v>
      </c>
      <c r="F14" s="42">
        <v>88.7</v>
      </c>
      <c r="G14" s="43">
        <f>88.7-91.3</f>
        <v>-2.5999999999999943</v>
      </c>
      <c r="H14" s="18">
        <v>21</v>
      </c>
    </row>
    <row r="15" spans="1:8" x14ac:dyDescent="0.25">
      <c r="A15" s="2" t="s">
        <v>80</v>
      </c>
      <c r="B15" s="44">
        <v>100</v>
      </c>
      <c r="C15" s="45">
        <v>99</v>
      </c>
      <c r="D15" s="46">
        <f t="shared" si="0"/>
        <v>99</v>
      </c>
      <c r="E15" s="47">
        <f>99-100</f>
        <v>-1</v>
      </c>
      <c r="F15" s="48">
        <v>97.5</v>
      </c>
      <c r="G15" s="43">
        <f>97.5-97.3</f>
        <v>0.20000000000000284</v>
      </c>
      <c r="H15" s="18">
        <v>14</v>
      </c>
    </row>
    <row r="16" spans="1:8" x14ac:dyDescent="0.25">
      <c r="A16" s="1" t="s">
        <v>81</v>
      </c>
      <c r="B16" s="51">
        <v>87</v>
      </c>
      <c r="C16" s="52">
        <v>82</v>
      </c>
      <c r="D16" s="42">
        <f t="shared" si="0"/>
        <v>94.252873563218387</v>
      </c>
      <c r="E16" s="53">
        <f>94.3-96.1</f>
        <v>-1.7999999999999972</v>
      </c>
      <c r="F16" s="54">
        <v>95.1</v>
      </c>
      <c r="G16" s="43">
        <f>95.1-95.4</f>
        <v>-0.30000000000001137</v>
      </c>
      <c r="H16" s="18">
        <v>19</v>
      </c>
    </row>
    <row r="17" spans="1:8" x14ac:dyDescent="0.25">
      <c r="B17" s="38"/>
      <c r="C17" s="38"/>
      <c r="D17" s="38"/>
      <c r="E17" s="39"/>
      <c r="F17" s="39"/>
      <c r="G17" s="39"/>
      <c r="H17" s="18"/>
    </row>
    <row r="18" spans="1:8" x14ac:dyDescent="0.25">
      <c r="A18" s="4" t="s">
        <v>82</v>
      </c>
      <c r="B18" s="35">
        <v>5413</v>
      </c>
      <c r="C18" s="35">
        <v>4492</v>
      </c>
      <c r="D18" s="36">
        <f>C18/B18*100</f>
        <v>82.985405505265092</v>
      </c>
      <c r="E18" s="55">
        <f>83-82.8</f>
        <v>0.20000000000000284</v>
      </c>
      <c r="F18" s="36">
        <v>83.3</v>
      </c>
      <c r="G18" s="55">
        <f>83.3-82.6</f>
        <v>0.70000000000000284</v>
      </c>
      <c r="H18" s="37">
        <v>18</v>
      </c>
    </row>
    <row r="19" spans="1:8" x14ac:dyDescent="0.25">
      <c r="A19" s="1" t="s">
        <v>2</v>
      </c>
      <c r="B19" s="40">
        <v>2508</v>
      </c>
      <c r="C19" s="41">
        <v>2071</v>
      </c>
      <c r="D19" s="42">
        <f>C19/B19*100</f>
        <v>82.575757575757578</v>
      </c>
      <c r="E19" s="43">
        <f>82.6-82.8</f>
        <v>-0.20000000000000284</v>
      </c>
      <c r="F19" s="42">
        <v>83.1</v>
      </c>
      <c r="G19" s="43">
        <f>83.1-82</f>
        <v>1.0999999999999943</v>
      </c>
      <c r="H19" s="18">
        <v>17</v>
      </c>
    </row>
    <row r="20" spans="1:8" x14ac:dyDescent="0.25">
      <c r="A20" s="2" t="s">
        <v>3</v>
      </c>
      <c r="B20" s="56">
        <v>2905</v>
      </c>
      <c r="C20" s="57">
        <v>2421</v>
      </c>
      <c r="D20" s="46">
        <f>C20/B20*100</f>
        <v>83.339070567986226</v>
      </c>
      <c r="E20" s="47">
        <f>83.3-82.8</f>
        <v>0.5</v>
      </c>
      <c r="F20" s="48">
        <v>83.5</v>
      </c>
      <c r="G20" s="48">
        <f>83.5-83.1</f>
        <v>0.40000000000000568</v>
      </c>
      <c r="H20" s="18">
        <v>18</v>
      </c>
    </row>
    <row r="21" spans="1:8" x14ac:dyDescent="0.25">
      <c r="B21" s="38"/>
      <c r="C21" s="38"/>
      <c r="D21" s="38"/>
      <c r="E21" s="39"/>
      <c r="F21" s="39"/>
      <c r="G21" s="39"/>
      <c r="H21" s="18"/>
    </row>
    <row r="22" spans="1:8" x14ac:dyDescent="0.25">
      <c r="A22" s="111" t="s">
        <v>1</v>
      </c>
      <c r="B22" s="112">
        <f>B18+B9+B7</f>
        <v>19953</v>
      </c>
      <c r="C22" s="112">
        <f>C18+C9+C7</f>
        <v>18208</v>
      </c>
      <c r="D22" s="113">
        <f>C22/B22*100</f>
        <v>91.254447952688821</v>
      </c>
      <c r="E22" s="114">
        <v>0.1</v>
      </c>
      <c r="F22" s="113">
        <v>91.2</v>
      </c>
      <c r="G22" s="113">
        <f>91.2-90.7</f>
        <v>0.5</v>
      </c>
      <c r="H22" s="37">
        <v>16</v>
      </c>
    </row>
    <row r="23" spans="1:8" x14ac:dyDescent="0.25">
      <c r="E23" s="58"/>
      <c r="F23" s="59"/>
      <c r="G23" s="59"/>
    </row>
    <row r="25" spans="1:8" x14ac:dyDescent="0.25">
      <c r="D25" s="31"/>
      <c r="E25" s="58"/>
      <c r="F25" s="59"/>
      <c r="G25" s="60"/>
    </row>
    <row r="26" spans="1:8" x14ac:dyDescent="0.25">
      <c r="D26" s="31"/>
      <c r="E26" s="58"/>
      <c r="F26" s="59"/>
      <c r="G26" s="60"/>
    </row>
    <row r="27" spans="1:8" x14ac:dyDescent="0.25">
      <c r="D27" s="31"/>
      <c r="E27" s="58"/>
      <c r="F27" s="59"/>
      <c r="G27" s="60"/>
    </row>
    <row r="28" spans="1:8" x14ac:dyDescent="0.25">
      <c r="D28" s="31"/>
      <c r="E28" s="58"/>
      <c r="F28" s="59"/>
      <c r="G28" s="60"/>
    </row>
    <row r="29" spans="1:8" x14ac:dyDescent="0.25">
      <c r="D29" s="31"/>
      <c r="E29" s="58"/>
      <c r="F29" s="59"/>
      <c r="G29" s="60"/>
    </row>
    <row r="30" spans="1:8" x14ac:dyDescent="0.25">
      <c r="D30" s="31"/>
      <c r="E30" s="58"/>
      <c r="F30" s="59"/>
      <c r="G30" s="60"/>
    </row>
    <row r="31" spans="1:8" x14ac:dyDescent="0.25">
      <c r="D31" s="31"/>
      <c r="E31" s="58"/>
      <c r="F31" s="59"/>
      <c r="G31" s="60"/>
    </row>
    <row r="34" spans="4:7" x14ac:dyDescent="0.25">
      <c r="D34" s="31"/>
      <c r="E34" s="58"/>
      <c r="F34" s="59"/>
      <c r="G34" s="60"/>
    </row>
    <row r="35" spans="4:7" x14ac:dyDescent="0.25">
      <c r="D35" s="31"/>
      <c r="E35" s="58"/>
      <c r="F35" s="59"/>
      <c r="G35" s="60"/>
    </row>
  </sheetData>
  <mergeCells count="9">
    <mergeCell ref="H4:H5"/>
    <mergeCell ref="B4:D4"/>
    <mergeCell ref="F4:G4"/>
    <mergeCell ref="A5:B6"/>
    <mergeCell ref="C5:C6"/>
    <mergeCell ref="D5:D6"/>
    <mergeCell ref="F5:F6"/>
    <mergeCell ref="G5:G6"/>
    <mergeCell ref="E5:E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941CD-AE3E-4BA8-A76C-9E246EBF694F}">
  <dimension ref="A1:E21"/>
  <sheetViews>
    <sheetView topLeftCell="A8" workbookViewId="0">
      <selection activeCell="H35" sqref="H35"/>
    </sheetView>
  </sheetViews>
  <sheetFormatPr baseColWidth="10" defaultRowHeight="15" x14ac:dyDescent="0.25"/>
  <cols>
    <col min="1" max="1" width="18.85546875" style="18" customWidth="1"/>
    <col min="2" max="17" width="11.42578125" style="18"/>
    <col min="18" max="18" width="17.42578125" style="18" bestFit="1" customWidth="1"/>
    <col min="19" max="19" width="18" style="18" bestFit="1" customWidth="1"/>
    <col min="20" max="16384" width="11.42578125" style="18"/>
  </cols>
  <sheetData>
    <row r="1" spans="1:5" x14ac:dyDescent="0.25">
      <c r="A1" s="21" t="s">
        <v>114</v>
      </c>
    </row>
    <row r="2" spans="1:5" x14ac:dyDescent="0.25">
      <c r="A2" s="21" t="s">
        <v>57</v>
      </c>
    </row>
    <row r="4" spans="1:5" ht="38.25" x14ac:dyDescent="0.25">
      <c r="A4" s="154" t="s">
        <v>72</v>
      </c>
      <c r="B4" s="155"/>
      <c r="C4" s="118" t="s">
        <v>87</v>
      </c>
      <c r="D4" s="119" t="s">
        <v>88</v>
      </c>
      <c r="E4" s="120" t="s">
        <v>89</v>
      </c>
    </row>
    <row r="5" spans="1:5" x14ac:dyDescent="0.25">
      <c r="A5" s="4" t="s">
        <v>0</v>
      </c>
      <c r="B5" s="101">
        <v>10591</v>
      </c>
      <c r="C5" s="102">
        <v>54.763478425077892</v>
      </c>
      <c r="D5" s="102">
        <v>96.931034482758619</v>
      </c>
      <c r="E5" s="102">
        <v>95.449801711542477</v>
      </c>
    </row>
    <row r="6" spans="1:5" x14ac:dyDescent="0.25">
      <c r="B6" s="39"/>
      <c r="C6" s="97"/>
      <c r="D6" s="103"/>
      <c r="E6" s="103"/>
    </row>
    <row r="7" spans="1:5" x14ac:dyDescent="0.25">
      <c r="A7" s="4" t="s">
        <v>74</v>
      </c>
      <c r="B7" s="101">
        <v>3949</v>
      </c>
      <c r="C7" s="102">
        <v>50.113952899468217</v>
      </c>
      <c r="D7" s="102">
        <v>91.662455785750367</v>
      </c>
      <c r="E7" s="102">
        <v>86.649746192893403</v>
      </c>
    </row>
    <row r="8" spans="1:5" x14ac:dyDescent="0.25">
      <c r="A8" s="1" t="s">
        <v>75</v>
      </c>
      <c r="B8" s="40">
        <v>1945</v>
      </c>
      <c r="C8" s="97">
        <v>53.573264781491005</v>
      </c>
      <c r="D8" s="26">
        <v>93.186180422264869</v>
      </c>
      <c r="E8" s="26">
        <v>87.2</v>
      </c>
    </row>
    <row r="9" spans="1:5" x14ac:dyDescent="0.25">
      <c r="A9" s="2" t="s">
        <v>76</v>
      </c>
      <c r="B9" s="98">
        <v>94</v>
      </c>
      <c r="C9" s="97">
        <v>53.191489361702125</v>
      </c>
      <c r="D9" s="26">
        <v>94</v>
      </c>
      <c r="E9" s="26">
        <v>95.454545454545453</v>
      </c>
    </row>
    <row r="10" spans="1:5" x14ac:dyDescent="0.25">
      <c r="A10" s="1" t="s">
        <v>77</v>
      </c>
      <c r="B10" s="49">
        <v>585</v>
      </c>
      <c r="C10" s="97">
        <v>87.692307692307693</v>
      </c>
      <c r="D10" s="26">
        <v>90.643274853801174</v>
      </c>
      <c r="E10" s="26">
        <v>81.944444444444443</v>
      </c>
    </row>
    <row r="11" spans="1:5" x14ac:dyDescent="0.25">
      <c r="A11" s="2" t="s">
        <v>78</v>
      </c>
      <c r="B11" s="98">
        <v>295</v>
      </c>
      <c r="C11" s="97">
        <v>55.593220338983052</v>
      </c>
      <c r="D11" s="26">
        <v>79.878048780487802</v>
      </c>
      <c r="E11" s="26">
        <v>74.809160305343511</v>
      </c>
    </row>
    <row r="12" spans="1:5" x14ac:dyDescent="0.25">
      <c r="A12" s="1" t="s">
        <v>79</v>
      </c>
      <c r="B12" s="49">
        <v>843</v>
      </c>
      <c r="C12" s="97">
        <v>9.4899169632265714</v>
      </c>
      <c r="D12" s="26">
        <v>88.75</v>
      </c>
      <c r="E12" s="26">
        <v>87.680209698558315</v>
      </c>
    </row>
    <row r="13" spans="1:5" x14ac:dyDescent="0.25">
      <c r="A13" s="2" t="s">
        <v>80</v>
      </c>
      <c r="B13" s="98">
        <v>100</v>
      </c>
      <c r="C13" s="97">
        <v>83</v>
      </c>
      <c r="D13" s="26">
        <v>98.795180722891558</v>
      </c>
      <c r="E13" s="26">
        <v>100</v>
      </c>
    </row>
    <row r="14" spans="1:5" x14ac:dyDescent="0.25">
      <c r="A14" s="1" t="s">
        <v>81</v>
      </c>
      <c r="B14" s="51">
        <v>87</v>
      </c>
      <c r="C14" s="97">
        <v>54.022988505747129</v>
      </c>
      <c r="D14" s="26">
        <v>100</v>
      </c>
      <c r="E14" s="26">
        <v>87.5</v>
      </c>
    </row>
    <row r="15" spans="1:5" x14ac:dyDescent="0.25">
      <c r="B15" s="39"/>
      <c r="C15" s="97"/>
      <c r="D15" s="26"/>
      <c r="E15" s="26" t="s">
        <v>97</v>
      </c>
    </row>
    <row r="16" spans="1:5" x14ac:dyDescent="0.25">
      <c r="A16" s="4" t="s">
        <v>82</v>
      </c>
      <c r="B16" s="101">
        <v>5413</v>
      </c>
      <c r="C16" s="102">
        <v>39.71919453168298</v>
      </c>
      <c r="D16" s="102">
        <v>84.604651162790702</v>
      </c>
      <c r="E16" s="102">
        <v>81.918479926448057</v>
      </c>
    </row>
    <row r="17" spans="1:5" x14ac:dyDescent="0.25">
      <c r="A17" s="1" t="s">
        <v>2</v>
      </c>
      <c r="B17" s="40">
        <v>2508</v>
      </c>
      <c r="C17" s="97">
        <v>12.161084529505581</v>
      </c>
      <c r="D17" s="26">
        <v>85.573770491803288</v>
      </c>
      <c r="E17" s="26">
        <v>82.160689968225142</v>
      </c>
    </row>
    <row r="18" spans="1:5" x14ac:dyDescent="0.25">
      <c r="A18" s="2" t="s">
        <v>3</v>
      </c>
      <c r="B18" s="99">
        <v>2905</v>
      </c>
      <c r="C18" s="97">
        <v>63.511187607573149</v>
      </c>
      <c r="D18" s="26">
        <v>84.444444444444443</v>
      </c>
      <c r="E18" s="26">
        <v>81.415094339622641</v>
      </c>
    </row>
    <row r="19" spans="1:5" x14ac:dyDescent="0.25">
      <c r="B19" s="39"/>
      <c r="C19" s="97"/>
      <c r="D19" s="26"/>
      <c r="E19" s="26" t="s">
        <v>97</v>
      </c>
    </row>
    <row r="20" spans="1:5" x14ac:dyDescent="0.25">
      <c r="A20" s="3" t="s">
        <v>90</v>
      </c>
      <c r="B20" s="101">
        <f>B16+B7+B5</f>
        <v>19953</v>
      </c>
      <c r="C20" s="102">
        <v>49.761940560316745</v>
      </c>
      <c r="D20" s="102">
        <v>93.211803807029909</v>
      </c>
      <c r="E20" s="102">
        <v>89.315642458100569</v>
      </c>
    </row>
    <row r="21" spans="1:5" x14ac:dyDescent="0.25">
      <c r="A21" s="65" t="s">
        <v>51</v>
      </c>
      <c r="B21" s="105">
        <v>753147</v>
      </c>
      <c r="C21" s="100">
        <v>50.473944661533544</v>
      </c>
      <c r="D21" s="18">
        <v>93.2</v>
      </c>
      <c r="E21" s="18">
        <v>89.2</v>
      </c>
    </row>
  </sheetData>
  <mergeCells count="1">
    <mergeCell ref="A4:B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BEB9-7B9A-460A-AE45-A3712F0FCA81}">
  <dimension ref="A1:I25"/>
  <sheetViews>
    <sheetView workbookViewId="0">
      <selection activeCell="A2" sqref="A2"/>
    </sheetView>
  </sheetViews>
  <sheetFormatPr baseColWidth="10" defaultRowHeight="15" x14ac:dyDescent="0.25"/>
  <cols>
    <col min="1" max="1" width="26" style="18" customWidth="1"/>
    <col min="2" max="11" width="11.42578125" style="18"/>
    <col min="12" max="12" width="26.7109375" style="18" customWidth="1"/>
    <col min="13" max="13" width="9.140625" style="18" customWidth="1"/>
    <col min="14" max="14" width="11.28515625" style="18" customWidth="1"/>
    <col min="15" max="15" width="11.42578125" style="18"/>
    <col min="16" max="16" width="10.28515625" style="18" customWidth="1"/>
    <col min="17" max="17" width="6.42578125" style="18" customWidth="1"/>
    <col min="18" max="16384" width="11.42578125" style="18"/>
  </cols>
  <sheetData>
    <row r="1" spans="1:9" x14ac:dyDescent="0.25">
      <c r="A1" s="21" t="s">
        <v>117</v>
      </c>
    </row>
    <row r="2" spans="1:9" x14ac:dyDescent="0.25">
      <c r="A2" s="21" t="s">
        <v>59</v>
      </c>
    </row>
    <row r="3" spans="1:9" x14ac:dyDescent="0.25">
      <c r="B3" s="21"/>
    </row>
    <row r="4" spans="1:9" x14ac:dyDescent="0.25">
      <c r="A4" s="4" t="s">
        <v>83</v>
      </c>
      <c r="B4" s="137" t="s">
        <v>69</v>
      </c>
      <c r="C4" s="150"/>
      <c r="D4" s="151" t="s">
        <v>84</v>
      </c>
      <c r="E4" s="152"/>
      <c r="F4" s="151" t="s">
        <v>85</v>
      </c>
      <c r="G4" s="152"/>
      <c r="H4" s="151" t="s">
        <v>1</v>
      </c>
      <c r="I4" s="153"/>
    </row>
    <row r="5" spans="1:9" x14ac:dyDescent="0.25">
      <c r="A5" s="7" t="s">
        <v>28</v>
      </c>
      <c r="B5" s="5" t="s">
        <v>25</v>
      </c>
      <c r="C5" s="61" t="s">
        <v>26</v>
      </c>
      <c r="D5" s="5" t="s">
        <v>25</v>
      </c>
      <c r="E5" s="61" t="s">
        <v>26</v>
      </c>
      <c r="F5" s="5" t="s">
        <v>25</v>
      </c>
      <c r="G5" s="61" t="s">
        <v>26</v>
      </c>
      <c r="H5" s="5" t="s">
        <v>25</v>
      </c>
      <c r="I5" s="61" t="s">
        <v>26</v>
      </c>
    </row>
    <row r="6" spans="1:9" ht="27" customHeight="1" x14ac:dyDescent="0.25">
      <c r="A6" s="6" t="s">
        <v>27</v>
      </c>
      <c r="B6" s="26">
        <v>2.2589825684809677</v>
      </c>
      <c r="C6" s="26">
        <v>2.07741089000656</v>
      </c>
      <c r="D6" s="26">
        <v>5.5126791620727672E-2</v>
      </c>
      <c r="E6" s="26">
        <v>0.11716461628588166</v>
      </c>
      <c r="F6" s="26">
        <v>0.60472787245739412</v>
      </c>
      <c r="G6" s="26">
        <v>0.89786756453423133</v>
      </c>
      <c r="H6" s="26">
        <v>1.5018908698001079</v>
      </c>
      <c r="I6" s="26">
        <v>1.3515022897352842</v>
      </c>
    </row>
    <row r="7" spans="1:9" x14ac:dyDescent="0.25">
      <c r="A7" s="1" t="s">
        <v>53</v>
      </c>
      <c r="B7" s="26">
        <v>17.538242618285306</v>
      </c>
      <c r="C7" s="26">
        <v>13.076754865514978</v>
      </c>
      <c r="D7" s="26">
        <v>2.7012127894156563</v>
      </c>
      <c r="E7" s="26">
        <v>2.6947861745752784</v>
      </c>
      <c r="F7" s="26">
        <v>5.8273776800439805</v>
      </c>
      <c r="G7" s="26">
        <v>6.359895248784138</v>
      </c>
      <c r="H7" s="26">
        <v>12.328471096704483</v>
      </c>
      <c r="I7" s="26">
        <v>9.0919244945828215</v>
      </c>
    </row>
    <row r="8" spans="1:9" x14ac:dyDescent="0.25">
      <c r="A8" s="2" t="s">
        <v>54</v>
      </c>
      <c r="B8" s="26">
        <v>29.366773390252582</v>
      </c>
      <c r="C8" s="26">
        <v>25.300677891974633</v>
      </c>
      <c r="D8" s="26">
        <v>14.939360529217199</v>
      </c>
      <c r="E8" s="26">
        <v>11.599297012302284</v>
      </c>
      <c r="F8" s="26">
        <v>18.80153930731171</v>
      </c>
      <c r="G8" s="26">
        <v>18.593340815563035</v>
      </c>
      <c r="H8" s="26">
        <v>24.462452728254995</v>
      </c>
      <c r="I8" s="26">
        <v>20.685803641237573</v>
      </c>
    </row>
    <row r="9" spans="1:9" x14ac:dyDescent="0.25">
      <c r="A9" s="1" t="s">
        <v>55</v>
      </c>
      <c r="B9" s="26">
        <v>30.345072927783708</v>
      </c>
      <c r="C9" s="26">
        <v>30.876886070413295</v>
      </c>
      <c r="D9" s="26">
        <v>32.91069459757442</v>
      </c>
      <c r="E9" s="26">
        <v>30.697129466900996</v>
      </c>
      <c r="F9" s="26">
        <v>35.953820780648712</v>
      </c>
      <c r="G9" s="26">
        <v>34.717545828656938</v>
      </c>
      <c r="H9" s="26">
        <v>31.950297136682877</v>
      </c>
      <c r="I9" s="26">
        <v>31.989277337205408</v>
      </c>
    </row>
    <row r="10" spans="1:9" x14ac:dyDescent="0.25">
      <c r="A10" s="62" t="s">
        <v>29</v>
      </c>
      <c r="B10" s="26">
        <v>79.509071504802563</v>
      </c>
      <c r="C10" s="26">
        <v>71.331729717909468</v>
      </c>
      <c r="D10" s="26">
        <v>50.606394707828002</v>
      </c>
      <c r="E10" s="26">
        <v>45.108377270064437</v>
      </c>
      <c r="F10" s="26">
        <v>61.187465640461795</v>
      </c>
      <c r="G10" s="26">
        <v>60.568649457538342</v>
      </c>
      <c r="H10" s="26">
        <v>70.243111831442462</v>
      </c>
      <c r="I10" s="26">
        <v>63.118507762761098</v>
      </c>
    </row>
    <row r="12" spans="1:9" ht="15" customHeight="1" x14ac:dyDescent="0.25">
      <c r="A12" s="149" t="s">
        <v>86</v>
      </c>
      <c r="B12" s="149"/>
      <c r="C12" s="149"/>
      <c r="D12" s="149"/>
      <c r="E12" s="149"/>
      <c r="F12" s="149"/>
      <c r="G12" s="149"/>
      <c r="H12" s="149"/>
      <c r="I12" s="63"/>
    </row>
    <row r="13" spans="1:9" x14ac:dyDescent="0.25">
      <c r="A13" s="7" t="s">
        <v>52</v>
      </c>
    </row>
    <row r="14" spans="1:9" ht="18.75" customHeight="1" x14ac:dyDescent="0.25">
      <c r="A14" s="6" t="s">
        <v>27</v>
      </c>
      <c r="B14" s="26">
        <v>1.8290469275450933</v>
      </c>
      <c r="C14" s="26">
        <v>1.4346853418928118</v>
      </c>
      <c r="D14" s="26">
        <v>0.17477873012765838</v>
      </c>
      <c r="E14" s="26">
        <v>7.1856989925356718E-2</v>
      </c>
      <c r="F14" s="26">
        <v>0.37854030501089325</v>
      </c>
      <c r="G14" s="26">
        <v>0.45317220543806652</v>
      </c>
      <c r="H14" s="26">
        <v>1.1944578510483965</v>
      </c>
      <c r="I14" s="26">
        <v>0.86036633207975977</v>
      </c>
    </row>
    <row r="15" spans="1:9" x14ac:dyDescent="0.25">
      <c r="A15" s="1" t="s">
        <v>53</v>
      </c>
      <c r="B15" s="26">
        <v>13.702327269948029</v>
      </c>
      <c r="C15" s="26">
        <v>11.053156307752165</v>
      </c>
      <c r="D15" s="26">
        <v>2.8957340007550441</v>
      </c>
      <c r="E15" s="26">
        <v>1.8154888475018698</v>
      </c>
      <c r="F15" s="26">
        <v>5.4207516339869279</v>
      </c>
      <c r="G15" s="26">
        <v>4.8448410395950461</v>
      </c>
      <c r="H15" s="26">
        <v>9.8043200311597705</v>
      </c>
      <c r="I15" s="26">
        <v>7.2938743239871453</v>
      </c>
    </row>
    <row r="16" spans="1:9" x14ac:dyDescent="0.25">
      <c r="A16" s="2" t="s">
        <v>54</v>
      </c>
      <c r="B16" s="26">
        <v>27.184442830938551</v>
      </c>
      <c r="C16" s="26">
        <v>23.11727944752456</v>
      </c>
      <c r="D16" s="26">
        <v>14.622687677400412</v>
      </c>
      <c r="E16" s="26">
        <v>10.47792230646273</v>
      </c>
      <c r="F16" s="26">
        <v>20.810185185185183</v>
      </c>
      <c r="G16" s="26">
        <v>18.742122006362418</v>
      </c>
      <c r="H16" s="26">
        <v>23.327490876453204</v>
      </c>
      <c r="I16" s="26">
        <v>19.211541294277151</v>
      </c>
    </row>
    <row r="17" spans="1:9" x14ac:dyDescent="0.25">
      <c r="A17" s="1" t="s">
        <v>55</v>
      </c>
      <c r="B17" s="26">
        <v>31.640744420666461</v>
      </c>
      <c r="C17" s="26">
        <v>31.740589436825211</v>
      </c>
      <c r="D17" s="26">
        <v>33.935038241586149</v>
      </c>
      <c r="E17" s="26">
        <v>30.665337067941518</v>
      </c>
      <c r="F17" s="26">
        <v>36.24591503267974</v>
      </c>
      <c r="G17" s="26">
        <v>35.820611832496347</v>
      </c>
      <c r="H17" s="26">
        <v>33.058427391244216</v>
      </c>
      <c r="I17" s="26">
        <v>32.746228006096516</v>
      </c>
    </row>
    <row r="18" spans="1:9" x14ac:dyDescent="0.25">
      <c r="A18" s="1" t="s">
        <v>29</v>
      </c>
      <c r="B18" s="26">
        <v>74.356561449098137</v>
      </c>
      <c r="C18" s="26">
        <v>67.345710533994747</v>
      </c>
      <c r="D18" s="29">
        <v>51.62823864986926</v>
      </c>
      <c r="E18" s="26">
        <v>43.030605211831471</v>
      </c>
      <c r="F18" s="29">
        <v>62.855392156862749</v>
      </c>
      <c r="G18" s="26">
        <v>59.86074708389188</v>
      </c>
      <c r="H18" s="26">
        <v>67.384696149905579</v>
      </c>
      <c r="I18" s="26">
        <v>60.112009956440573</v>
      </c>
    </row>
    <row r="19" spans="1:9" x14ac:dyDescent="0.25">
      <c r="A19" s="1"/>
      <c r="B19" s="19"/>
      <c r="C19" s="19"/>
      <c r="D19" s="19"/>
      <c r="E19" s="19"/>
      <c r="F19" s="19"/>
      <c r="G19" s="19"/>
      <c r="H19" s="19"/>
      <c r="I19" s="19"/>
    </row>
    <row r="21" spans="1:9" s="32" customFormat="1" x14ac:dyDescent="0.25">
      <c r="A21" s="32" t="s">
        <v>115</v>
      </c>
    </row>
    <row r="22" spans="1:9" s="32" customFormat="1" x14ac:dyDescent="0.25">
      <c r="A22" s="32" t="s">
        <v>116</v>
      </c>
    </row>
    <row r="23" spans="1:9" s="32" customFormat="1" x14ac:dyDescent="0.25"/>
    <row r="24" spans="1:9" s="32" customFormat="1" x14ac:dyDescent="0.25"/>
    <row r="25" spans="1:9" s="32" customFormat="1" x14ac:dyDescent="0.25"/>
  </sheetData>
  <mergeCells count="5">
    <mergeCell ref="A12:H12"/>
    <mergeCell ref="B4:C4"/>
    <mergeCell ref="D4:E4"/>
    <mergeCell ref="F4:G4"/>
    <mergeCell ref="H4:I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1185-0B09-4602-ADB7-4745BDABA1B1}">
  <dimension ref="A1:R40"/>
  <sheetViews>
    <sheetView workbookViewId="0">
      <selection activeCell="P26" sqref="P26"/>
    </sheetView>
  </sheetViews>
  <sheetFormatPr baseColWidth="10" defaultColWidth="11.42578125" defaultRowHeight="12.75" x14ac:dyDescent="0.2"/>
  <cols>
    <col min="1" max="1" width="13.85546875" style="67" bestFit="1" customWidth="1"/>
    <col min="2" max="9" width="9.140625" style="67" customWidth="1"/>
    <col min="10" max="10" width="13.85546875" style="67" bestFit="1" customWidth="1"/>
    <col min="11" max="18" width="9" style="67" customWidth="1"/>
    <col min="19" max="16384" width="11.42578125" style="67"/>
  </cols>
  <sheetData>
    <row r="1" spans="1:18" x14ac:dyDescent="0.2">
      <c r="A1" s="66" t="s">
        <v>30</v>
      </c>
    </row>
    <row r="2" spans="1:18" x14ac:dyDescent="0.2">
      <c r="A2" s="68" t="s">
        <v>7</v>
      </c>
    </row>
    <row r="4" spans="1:18" x14ac:dyDescent="0.2">
      <c r="K4" s="156" t="s">
        <v>0</v>
      </c>
      <c r="L4" s="156"/>
      <c r="M4" s="156" t="s">
        <v>31</v>
      </c>
      <c r="N4" s="156"/>
      <c r="O4" s="156" t="s">
        <v>32</v>
      </c>
      <c r="P4" s="156"/>
      <c r="Q4" s="156" t="s">
        <v>1</v>
      </c>
      <c r="R4" s="156"/>
    </row>
    <row r="5" spans="1:18" x14ac:dyDescent="0.2">
      <c r="K5" s="67" t="s">
        <v>4</v>
      </c>
      <c r="L5" s="67" t="s">
        <v>5</v>
      </c>
      <c r="M5" s="67" t="s">
        <v>4</v>
      </c>
      <c r="N5" s="67" t="s">
        <v>5</v>
      </c>
      <c r="O5" s="67" t="s">
        <v>4</v>
      </c>
      <c r="P5" s="67" t="s">
        <v>5</v>
      </c>
      <c r="Q5" s="67" t="s">
        <v>4</v>
      </c>
      <c r="R5" s="67" t="s">
        <v>5</v>
      </c>
    </row>
    <row r="6" spans="1:18" x14ac:dyDescent="0.2">
      <c r="J6" s="67" t="s">
        <v>94</v>
      </c>
      <c r="K6" s="22">
        <v>36.266641488055896</v>
      </c>
      <c r="L6" s="22">
        <v>38.106024652719874</v>
      </c>
      <c r="M6" s="22">
        <v>16.713091922005571</v>
      </c>
      <c r="N6" s="22">
        <v>18.020607130660036</v>
      </c>
      <c r="O6" s="22">
        <v>8.0546831701459443</v>
      </c>
      <c r="P6" s="22">
        <v>8.0348606486886425</v>
      </c>
      <c r="Q6" s="22">
        <v>24.74314639402596</v>
      </c>
      <c r="R6" s="22">
        <v>25.65674430091337</v>
      </c>
    </row>
    <row r="7" spans="1:18" x14ac:dyDescent="0.2">
      <c r="J7" s="67" t="s">
        <v>33</v>
      </c>
      <c r="K7" s="22">
        <v>17.694268718723443</v>
      </c>
      <c r="L7" s="22">
        <v>14.940933519746547</v>
      </c>
      <c r="M7" s="22">
        <v>15.472271461129401</v>
      </c>
      <c r="N7" s="22">
        <v>14.489429018809322</v>
      </c>
      <c r="O7" s="22">
        <v>12.082024755218917</v>
      </c>
      <c r="P7" s="22">
        <v>10.449546705870482</v>
      </c>
      <c r="Q7" s="22">
        <v>15.731970129805042</v>
      </c>
      <c r="R7" s="22">
        <v>13.606639872428621</v>
      </c>
    </row>
    <row r="8" spans="1:18" x14ac:dyDescent="0.2">
      <c r="J8" s="67" t="s">
        <v>34</v>
      </c>
      <c r="K8" s="22">
        <v>24.747427060711924</v>
      </c>
      <c r="L8" s="22">
        <v>26.771673742672807</v>
      </c>
      <c r="M8" s="22">
        <v>30.48873132438592</v>
      </c>
      <c r="N8" s="22">
        <v>32.221355895069884</v>
      </c>
      <c r="O8" s="22">
        <v>26.676519490116384</v>
      </c>
      <c r="P8" s="22">
        <v>26.933886798979543</v>
      </c>
      <c r="Q8" s="22">
        <v>26.407056582969979</v>
      </c>
      <c r="R8" s="22">
        <v>27.939432806610132</v>
      </c>
    </row>
    <row r="9" spans="1:18" x14ac:dyDescent="0.2">
      <c r="J9" s="67" t="s">
        <v>6</v>
      </c>
      <c r="K9" s="22">
        <v>19.913133792842981</v>
      </c>
      <c r="L9" s="22">
        <v>16.892372022626116</v>
      </c>
      <c r="M9" s="22">
        <v>33.476829577108127</v>
      </c>
      <c r="N9" s="22">
        <v>27.099214506182783</v>
      </c>
      <c r="O9" s="22">
        <v>41.732865324219468</v>
      </c>
      <c r="P9" s="22">
        <v>32.365248891387175</v>
      </c>
      <c r="Q9" s="22">
        <v>28.517014985215255</v>
      </c>
      <c r="R9" s="22">
        <v>23.271685341639813</v>
      </c>
    </row>
    <row r="10" spans="1:18" x14ac:dyDescent="0.2">
      <c r="J10" s="67" t="s">
        <v>35</v>
      </c>
      <c r="K10" s="22">
        <v>1.3785289396657538</v>
      </c>
      <c r="L10" s="22">
        <v>3.2889960622346495</v>
      </c>
      <c r="M10" s="22">
        <v>3.8490757153709803</v>
      </c>
      <c r="N10" s="22">
        <v>8.1693934492779778</v>
      </c>
      <c r="O10" s="22">
        <v>11.45390726029928</v>
      </c>
      <c r="P10" s="22">
        <v>22.216456955074158</v>
      </c>
      <c r="Q10" s="22">
        <v>4.6008119079837613</v>
      </c>
      <c r="R10" s="22">
        <v>9.5254976784080672</v>
      </c>
    </row>
    <row r="11" spans="1:18" x14ac:dyDescent="0.2">
      <c r="K11" s="22">
        <f>SUM(K6:K10)</f>
        <v>100</v>
      </c>
      <c r="L11" s="22">
        <v>99.999999999999986</v>
      </c>
      <c r="M11" s="22">
        <v>100</v>
      </c>
      <c r="N11" s="22">
        <v>100</v>
      </c>
      <c r="O11" s="22">
        <v>99.999999999999986</v>
      </c>
      <c r="P11" s="22">
        <v>100</v>
      </c>
      <c r="Q11" s="22">
        <v>100</v>
      </c>
      <c r="R11" s="22">
        <v>100</v>
      </c>
    </row>
    <row r="17" spans="10:18" x14ac:dyDescent="0.2">
      <c r="J17" s="22"/>
      <c r="K17" s="22"/>
    </row>
    <row r="18" spans="10:18" x14ac:dyDescent="0.2">
      <c r="K18" s="156"/>
      <c r="L18" s="156"/>
      <c r="M18" s="156"/>
      <c r="N18" s="156"/>
      <c r="O18" s="156"/>
      <c r="P18" s="156"/>
      <c r="Q18" s="156"/>
      <c r="R18" s="156"/>
    </row>
    <row r="20" spans="10:18" x14ac:dyDescent="0.2">
      <c r="K20" s="106"/>
      <c r="L20" s="106"/>
      <c r="M20" s="106"/>
      <c r="N20" s="106"/>
      <c r="O20" s="106"/>
      <c r="P20" s="106"/>
      <c r="Q20" s="106"/>
      <c r="R20" s="106"/>
    </row>
    <row r="21" spans="10:18" x14ac:dyDescent="0.2">
      <c r="K21" s="106"/>
      <c r="L21" s="106"/>
      <c r="M21" s="106"/>
      <c r="N21" s="106"/>
      <c r="O21" s="106"/>
      <c r="P21" s="106"/>
      <c r="Q21" s="106"/>
      <c r="R21" s="106"/>
    </row>
    <row r="22" spans="10:18" x14ac:dyDescent="0.2">
      <c r="K22" s="106"/>
      <c r="L22" s="22"/>
      <c r="M22" s="22"/>
      <c r="N22" s="22"/>
      <c r="O22" s="22"/>
      <c r="P22" s="22"/>
      <c r="R22" s="106"/>
    </row>
    <row r="23" spans="10:18" x14ac:dyDescent="0.2">
      <c r="K23" s="106"/>
      <c r="L23" s="22"/>
      <c r="M23" s="22"/>
      <c r="N23" s="22"/>
      <c r="O23" s="22"/>
      <c r="P23" s="22"/>
      <c r="R23" s="106"/>
    </row>
    <row r="24" spans="10:18" x14ac:dyDescent="0.2">
      <c r="K24" s="106"/>
      <c r="L24" s="22"/>
      <c r="M24" s="22"/>
      <c r="N24" s="22"/>
      <c r="O24" s="22"/>
      <c r="P24" s="22"/>
      <c r="R24" s="106"/>
    </row>
    <row r="25" spans="10:18" x14ac:dyDescent="0.2">
      <c r="K25" s="106"/>
      <c r="L25" s="22"/>
      <c r="M25" s="22"/>
      <c r="N25" s="22"/>
      <c r="O25" s="22"/>
      <c r="P25" s="22"/>
      <c r="R25" s="106"/>
    </row>
    <row r="26" spans="10:18" x14ac:dyDescent="0.2">
      <c r="L26" s="22"/>
      <c r="M26" s="22"/>
      <c r="N26" s="22"/>
      <c r="O26" s="22"/>
      <c r="P26" s="22"/>
    </row>
    <row r="27" spans="10:18" x14ac:dyDescent="0.2">
      <c r="L27" s="22"/>
      <c r="M27" s="22"/>
      <c r="N27" s="22"/>
      <c r="O27" s="22"/>
      <c r="P27" s="22"/>
    </row>
    <row r="28" spans="10:18" x14ac:dyDescent="0.2">
      <c r="L28" s="22"/>
      <c r="M28" s="22"/>
      <c r="N28" s="22"/>
      <c r="O28" s="22"/>
      <c r="P28" s="106"/>
    </row>
    <row r="29" spans="10:18" x14ac:dyDescent="0.2">
      <c r="L29" s="22"/>
      <c r="M29" s="22"/>
      <c r="N29" s="22"/>
      <c r="O29" s="22"/>
      <c r="P29" s="106"/>
    </row>
    <row r="30" spans="10:18" x14ac:dyDescent="0.2">
      <c r="L30" s="22"/>
      <c r="M30" s="22"/>
      <c r="N30" s="22"/>
      <c r="O30" s="22"/>
      <c r="P30" s="22"/>
    </row>
    <row r="31" spans="10:18" x14ac:dyDescent="0.2">
      <c r="L31" s="22"/>
      <c r="M31" s="22"/>
      <c r="N31" s="22"/>
      <c r="O31" s="22"/>
      <c r="P31" s="22"/>
    </row>
    <row r="32" spans="10:18" x14ac:dyDescent="0.2">
      <c r="J32" s="22"/>
      <c r="K32" s="22"/>
      <c r="L32" s="22"/>
    </row>
    <row r="33" spans="12:18" x14ac:dyDescent="0.2">
      <c r="L33" s="22"/>
      <c r="M33" s="22"/>
      <c r="N33" s="22"/>
      <c r="O33" s="22"/>
    </row>
    <row r="34" spans="12:18" x14ac:dyDescent="0.2">
      <c r="L34" s="22"/>
      <c r="M34" s="22"/>
      <c r="N34" s="22"/>
      <c r="O34" s="22"/>
      <c r="P34" s="22"/>
      <c r="Q34" s="22"/>
      <c r="R34" s="22"/>
    </row>
    <row r="35" spans="12:18" x14ac:dyDescent="0.2">
      <c r="L35" s="22"/>
      <c r="M35" s="22"/>
      <c r="N35" s="22"/>
      <c r="O35" s="22"/>
    </row>
    <row r="36" spans="12:18" x14ac:dyDescent="0.2">
      <c r="L36" s="22"/>
      <c r="M36" s="22"/>
      <c r="N36" s="22"/>
      <c r="O36" s="22"/>
    </row>
    <row r="37" spans="12:18" x14ac:dyDescent="0.2">
      <c r="L37" s="22"/>
      <c r="M37" s="22"/>
      <c r="N37" s="22"/>
      <c r="O37" s="22"/>
    </row>
    <row r="38" spans="12:18" x14ac:dyDescent="0.2">
      <c r="L38" s="22"/>
      <c r="M38" s="22"/>
      <c r="N38" s="22"/>
      <c r="O38" s="22"/>
    </row>
    <row r="39" spans="12:18" x14ac:dyDescent="0.2">
      <c r="L39" s="22"/>
      <c r="M39" s="22"/>
      <c r="N39" s="22"/>
      <c r="O39" s="22"/>
    </row>
    <row r="40" spans="12:18" x14ac:dyDescent="0.2">
      <c r="L40" s="22"/>
      <c r="M40" s="22"/>
      <c r="N40" s="22"/>
      <c r="O40" s="22"/>
    </row>
  </sheetData>
  <mergeCells count="8">
    <mergeCell ref="K4:L4"/>
    <mergeCell ref="M4:N4"/>
    <mergeCell ref="O4:P4"/>
    <mergeCell ref="Q4:R4"/>
    <mergeCell ref="K18:L18"/>
    <mergeCell ref="M18:N18"/>
    <mergeCell ref="O18:P18"/>
    <mergeCell ref="Q18:R18"/>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5AC8A-DEC0-4FB9-B9A4-35404C665BA5}">
  <dimension ref="A1:Q26"/>
  <sheetViews>
    <sheetView topLeftCell="A9" zoomScale="145" zoomScaleNormal="145" workbookViewId="0">
      <selection activeCell="E31" sqref="E31"/>
    </sheetView>
  </sheetViews>
  <sheetFormatPr baseColWidth="10" defaultColWidth="11.42578125" defaultRowHeight="12.75" x14ac:dyDescent="0.2"/>
  <cols>
    <col min="1" max="1" width="13.85546875" style="67" bestFit="1" customWidth="1"/>
    <col min="2" max="8" width="9.5703125" style="67" customWidth="1"/>
    <col min="9" max="9" width="13.85546875" style="67" bestFit="1" customWidth="1"/>
    <col min="10" max="12" width="9.42578125" style="67" customWidth="1"/>
    <col min="13" max="13" width="9.7109375" style="67" customWidth="1"/>
    <col min="14" max="15" width="9.42578125" style="67" customWidth="1"/>
    <col min="16" max="16384" width="11.42578125" style="67"/>
  </cols>
  <sheetData>
    <row r="1" spans="1:17" x14ac:dyDescent="0.2">
      <c r="A1" s="66" t="s">
        <v>36</v>
      </c>
    </row>
    <row r="2" spans="1:17" x14ac:dyDescent="0.2">
      <c r="A2" s="68" t="s">
        <v>60</v>
      </c>
    </row>
    <row r="3" spans="1:17" x14ac:dyDescent="0.2">
      <c r="J3" s="156"/>
      <c r="K3" s="156"/>
    </row>
    <row r="4" spans="1:17" x14ac:dyDescent="0.2">
      <c r="J4" s="156" t="s">
        <v>0</v>
      </c>
      <c r="K4" s="156"/>
      <c r="L4" s="156" t="s">
        <v>31</v>
      </c>
      <c r="M4" s="156"/>
      <c r="N4" s="156" t="s">
        <v>32</v>
      </c>
      <c r="O4" s="156"/>
      <c r="P4" s="156"/>
      <c r="Q4" s="156"/>
    </row>
    <row r="5" spans="1:17" x14ac:dyDescent="0.2">
      <c r="J5" s="107" t="s">
        <v>4</v>
      </c>
      <c r="K5" s="107" t="s">
        <v>5</v>
      </c>
      <c r="L5" s="107" t="s">
        <v>4</v>
      </c>
      <c r="M5" s="107" t="s">
        <v>5</v>
      </c>
      <c r="N5" s="107" t="s">
        <v>4</v>
      </c>
      <c r="O5" s="107" t="s">
        <v>5</v>
      </c>
    </row>
    <row r="6" spans="1:17" ht="15" x14ac:dyDescent="0.25">
      <c r="I6" s="67" t="s">
        <v>6</v>
      </c>
      <c r="J6" s="22">
        <v>92.1</v>
      </c>
      <c r="K6" s="26">
        <v>91.8</v>
      </c>
      <c r="L6" s="22">
        <v>84.9</v>
      </c>
      <c r="M6" s="26">
        <v>85.9</v>
      </c>
      <c r="N6" s="22">
        <v>77.7</v>
      </c>
      <c r="O6" s="26">
        <v>78.599999999999994</v>
      </c>
    </row>
    <row r="7" spans="1:17" ht="15" x14ac:dyDescent="0.25">
      <c r="I7" s="67" t="s">
        <v>34</v>
      </c>
      <c r="J7" s="22">
        <v>95.8</v>
      </c>
      <c r="K7" s="26">
        <v>95.5</v>
      </c>
      <c r="L7" s="22">
        <v>90.4</v>
      </c>
      <c r="M7" s="26">
        <v>90.4</v>
      </c>
      <c r="N7" s="22">
        <v>84.1</v>
      </c>
      <c r="O7" s="26">
        <v>84.5</v>
      </c>
    </row>
    <row r="8" spans="1:17" ht="15" x14ac:dyDescent="0.25">
      <c r="I8" s="67" t="s">
        <v>33</v>
      </c>
      <c r="J8" s="22">
        <v>97.9</v>
      </c>
      <c r="K8" s="26">
        <v>96.7</v>
      </c>
      <c r="L8" s="22">
        <v>90.7</v>
      </c>
      <c r="M8" s="26">
        <v>92.1</v>
      </c>
      <c r="N8" s="22">
        <v>88.2</v>
      </c>
      <c r="O8" s="26">
        <v>87.3</v>
      </c>
    </row>
    <row r="9" spans="1:17" ht="15" x14ac:dyDescent="0.25">
      <c r="I9" s="67" t="s">
        <v>93</v>
      </c>
      <c r="J9" s="22">
        <v>98.4</v>
      </c>
      <c r="K9" s="26">
        <v>98.1</v>
      </c>
      <c r="L9" s="22">
        <v>93.8</v>
      </c>
      <c r="M9" s="26">
        <v>94.4</v>
      </c>
      <c r="N9" s="22">
        <v>90.6</v>
      </c>
      <c r="O9" s="26">
        <v>89.7</v>
      </c>
    </row>
    <row r="10" spans="1:17" ht="15" x14ac:dyDescent="0.25">
      <c r="I10" s="67" t="s">
        <v>35</v>
      </c>
      <c r="J10" s="26">
        <v>87.8</v>
      </c>
      <c r="K10" s="26">
        <v>90.6</v>
      </c>
      <c r="L10" s="22">
        <v>90.8</v>
      </c>
      <c r="M10" s="26">
        <v>89.1</v>
      </c>
      <c r="N10" s="26">
        <v>88.6</v>
      </c>
      <c r="O10" s="26">
        <v>84.5</v>
      </c>
    </row>
    <row r="11" spans="1:17" ht="15" x14ac:dyDescent="0.25">
      <c r="J11" s="26"/>
      <c r="N11" s="26"/>
    </row>
    <row r="12" spans="1:17" ht="15" x14ac:dyDescent="0.25">
      <c r="J12" s="26"/>
      <c r="N12" s="26"/>
    </row>
    <row r="13" spans="1:17" x14ac:dyDescent="0.2">
      <c r="J13" s="22"/>
      <c r="K13" s="22"/>
      <c r="L13" s="22"/>
      <c r="M13" s="22"/>
      <c r="N13" s="22"/>
    </row>
    <row r="14" spans="1:17" ht="15" x14ac:dyDescent="0.25">
      <c r="J14" s="22"/>
      <c r="K14" s="18"/>
      <c r="L14" s="18"/>
      <c r="M14" s="18"/>
      <c r="N14" s="18"/>
    </row>
    <row r="15" spans="1:17" ht="15" x14ac:dyDescent="0.25">
      <c r="J15" s="22"/>
      <c r="K15" s="18"/>
      <c r="L15" s="18"/>
      <c r="M15" s="18"/>
      <c r="N15" s="18"/>
    </row>
    <row r="16" spans="1:17" ht="15" x14ac:dyDescent="0.25">
      <c r="J16" s="26"/>
      <c r="K16" s="26"/>
      <c r="L16" s="26"/>
      <c r="M16" s="26"/>
      <c r="N16" s="26"/>
    </row>
    <row r="17" spans="1:16" ht="15" x14ac:dyDescent="0.25">
      <c r="J17" s="22"/>
      <c r="K17" s="69"/>
      <c r="L17" s="70"/>
      <c r="M17" s="70"/>
      <c r="N17" s="26"/>
    </row>
    <row r="18" spans="1:16" ht="15" x14ac:dyDescent="0.25">
      <c r="J18" s="22"/>
      <c r="K18" s="69"/>
      <c r="L18" s="70"/>
      <c r="M18" s="70"/>
      <c r="N18" s="26"/>
      <c r="O18" s="18"/>
      <c r="P18" s="18"/>
    </row>
    <row r="19" spans="1:16" ht="15" x14ac:dyDescent="0.25">
      <c r="K19" s="69"/>
      <c r="L19" s="70"/>
      <c r="M19" s="70"/>
      <c r="N19" s="26"/>
      <c r="O19" s="70"/>
    </row>
    <row r="20" spans="1:16" ht="15" x14ac:dyDescent="0.25">
      <c r="K20" s="69"/>
      <c r="L20" s="18"/>
      <c r="M20" s="18"/>
      <c r="N20" s="18"/>
      <c r="O20" s="18"/>
    </row>
    <row r="21" spans="1:16" ht="15" x14ac:dyDescent="0.25">
      <c r="K21" s="69"/>
      <c r="L21" s="69"/>
      <c r="M21" s="70"/>
      <c r="N21" s="70"/>
      <c r="O21" s="26"/>
    </row>
    <row r="22" spans="1:16" ht="15" x14ac:dyDescent="0.25">
      <c r="L22" s="69"/>
      <c r="M22" s="70"/>
      <c r="N22" s="70"/>
      <c r="O22" s="26"/>
    </row>
    <row r="23" spans="1:16" ht="15" x14ac:dyDescent="0.25">
      <c r="L23" s="69"/>
      <c r="M23" s="70"/>
      <c r="N23" s="70"/>
      <c r="O23" s="26"/>
    </row>
    <row r="24" spans="1:16" s="91" customFormat="1" ht="15" x14ac:dyDescent="0.25">
      <c r="A24" s="91" t="s">
        <v>118</v>
      </c>
      <c r="L24" s="159"/>
      <c r="M24" s="160"/>
      <c r="N24" s="160"/>
      <c r="O24" s="29"/>
      <c r="P24" s="29"/>
    </row>
    <row r="25" spans="1:16" s="91" customFormat="1" ht="15" x14ac:dyDescent="0.25">
      <c r="A25" s="91" t="s">
        <v>119</v>
      </c>
      <c r="L25" s="159"/>
      <c r="M25" s="160"/>
      <c r="N25" s="160"/>
      <c r="O25" s="29"/>
    </row>
    <row r="26" spans="1:16" s="91" customFormat="1" ht="15" x14ac:dyDescent="0.25">
      <c r="A26" s="91" t="s">
        <v>120</v>
      </c>
      <c r="L26" s="159"/>
      <c r="M26" s="160"/>
      <c r="N26" s="160"/>
      <c r="O26" s="29"/>
    </row>
  </sheetData>
  <mergeCells count="5">
    <mergeCell ref="J3:K3"/>
    <mergeCell ref="J4:K4"/>
    <mergeCell ref="L4:M4"/>
    <mergeCell ref="N4:O4"/>
    <mergeCell ref="P4:Q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A989-78A5-4F39-BDCB-C9064480137A}">
  <dimension ref="A1:N37"/>
  <sheetViews>
    <sheetView topLeftCell="A5" workbookViewId="0">
      <selection activeCell="F12" sqref="F12"/>
    </sheetView>
  </sheetViews>
  <sheetFormatPr baseColWidth="10" defaultColWidth="11.42578125" defaultRowHeight="12.75" x14ac:dyDescent="0.2"/>
  <cols>
    <col min="1" max="1" width="14.28515625" style="67" customWidth="1"/>
    <col min="2" max="2" width="12" style="67" customWidth="1"/>
    <col min="3" max="3" width="12.42578125" style="67" customWidth="1"/>
    <col min="4" max="5" width="11.42578125" style="67"/>
    <col min="6" max="6" width="12" style="67" customWidth="1"/>
    <col min="7" max="16384" width="11.42578125" style="67"/>
  </cols>
  <sheetData>
    <row r="1" spans="1:6" x14ac:dyDescent="0.2">
      <c r="A1" s="66" t="s">
        <v>37</v>
      </c>
    </row>
    <row r="2" spans="1:6" x14ac:dyDescent="0.2">
      <c r="A2" s="68" t="s">
        <v>11</v>
      </c>
    </row>
    <row r="3" spans="1:6" ht="36" x14ac:dyDescent="0.2">
      <c r="A3" s="10" t="s">
        <v>67</v>
      </c>
      <c r="B3" s="11" t="s">
        <v>72</v>
      </c>
      <c r="C3" s="11" t="s">
        <v>68</v>
      </c>
      <c r="D3" s="11" t="s">
        <v>38</v>
      </c>
      <c r="E3" s="71" t="s">
        <v>91</v>
      </c>
      <c r="F3" s="12" t="s">
        <v>92</v>
      </c>
    </row>
    <row r="4" spans="1:6" x14ac:dyDescent="0.2">
      <c r="A4" s="13" t="s">
        <v>69</v>
      </c>
      <c r="B4" s="72">
        <v>1339</v>
      </c>
      <c r="C4" s="73">
        <v>99.2</v>
      </c>
      <c r="D4" s="75">
        <v>92</v>
      </c>
      <c r="E4" s="73">
        <v>12.6</v>
      </c>
      <c r="F4" s="132">
        <v>95.6</v>
      </c>
    </row>
    <row r="5" spans="1:6" x14ac:dyDescent="0.2">
      <c r="A5" s="14" t="s">
        <v>70</v>
      </c>
      <c r="B5" s="74">
        <v>71</v>
      </c>
      <c r="C5" s="75">
        <v>100</v>
      </c>
      <c r="D5" s="75">
        <v>76.099999999999994</v>
      </c>
      <c r="E5" s="75">
        <v>1.8</v>
      </c>
      <c r="F5" s="76">
        <v>78.900000000000006</v>
      </c>
    </row>
    <row r="6" spans="1:6" x14ac:dyDescent="0.2">
      <c r="A6" s="15" t="s">
        <v>71</v>
      </c>
      <c r="B6" s="77">
        <v>412</v>
      </c>
      <c r="C6" s="78">
        <v>88.1</v>
      </c>
      <c r="D6" s="75">
        <v>74.099999999999994</v>
      </c>
      <c r="E6" s="78">
        <v>7.6</v>
      </c>
      <c r="F6" s="79">
        <v>48.8</v>
      </c>
    </row>
    <row r="7" spans="1:6" x14ac:dyDescent="0.2">
      <c r="A7" s="108" t="s">
        <v>1</v>
      </c>
      <c r="B7" s="164">
        <f>SUM(B4:B6)</f>
        <v>1822</v>
      </c>
      <c r="C7" s="164">
        <v>96.7</v>
      </c>
      <c r="D7" s="164">
        <v>87.7</v>
      </c>
      <c r="E7" s="164">
        <v>9.1</v>
      </c>
      <c r="F7" s="164">
        <v>84.4</v>
      </c>
    </row>
    <row r="8" spans="1:6" x14ac:dyDescent="0.2">
      <c r="A8" s="80" t="s">
        <v>39</v>
      </c>
    </row>
    <row r="10" spans="1:6" x14ac:dyDescent="0.2">
      <c r="A10" s="68" t="s">
        <v>40</v>
      </c>
    </row>
    <row r="11" spans="1:6" ht="24" x14ac:dyDescent="0.2">
      <c r="A11" s="10" t="s">
        <v>41</v>
      </c>
      <c r="B11" s="11" t="s">
        <v>72</v>
      </c>
      <c r="C11" s="11" t="s">
        <v>68</v>
      </c>
      <c r="D11" s="11" t="s">
        <v>38</v>
      </c>
      <c r="E11" s="71" t="s">
        <v>91</v>
      </c>
    </row>
    <row r="12" spans="1:6" x14ac:dyDescent="0.2">
      <c r="A12" s="13" t="s">
        <v>42</v>
      </c>
      <c r="B12" s="81">
        <v>470</v>
      </c>
      <c r="C12" s="73">
        <v>99.6</v>
      </c>
      <c r="D12" s="73">
        <v>96.2</v>
      </c>
      <c r="E12" s="73">
        <v>4.4000000000000004</v>
      </c>
    </row>
    <row r="13" spans="1:6" x14ac:dyDescent="0.2">
      <c r="A13" s="14" t="s">
        <v>43</v>
      </c>
      <c r="B13" s="74">
        <v>15</v>
      </c>
      <c r="C13" s="75">
        <v>100</v>
      </c>
      <c r="D13" s="75">
        <v>80</v>
      </c>
      <c r="E13" s="75">
        <v>0.1</v>
      </c>
    </row>
    <row r="14" spans="1:6" x14ac:dyDescent="0.2">
      <c r="A14" s="108" t="s">
        <v>1</v>
      </c>
      <c r="B14" s="110">
        <f>SUM(B12:B13)</f>
        <v>485</v>
      </c>
      <c r="C14" s="109">
        <v>99.6</v>
      </c>
      <c r="D14" s="109">
        <v>95.7</v>
      </c>
      <c r="E14" s="109">
        <v>4.5999999999999996</v>
      </c>
    </row>
    <row r="15" spans="1:6" x14ac:dyDescent="0.2">
      <c r="A15" s="82" t="s">
        <v>44</v>
      </c>
    </row>
    <row r="17" spans="1:14" x14ac:dyDescent="0.2">
      <c r="A17" s="68" t="s">
        <v>121</v>
      </c>
    </row>
    <row r="18" spans="1:14" ht="39.75" customHeight="1" x14ac:dyDescent="0.2">
      <c r="A18" s="161"/>
      <c r="B18" s="162"/>
      <c r="C18" s="163"/>
    </row>
    <row r="19" spans="1:14" x14ac:dyDescent="0.2">
      <c r="A19" s="83"/>
      <c r="B19" s="83"/>
      <c r="C19" s="84"/>
    </row>
    <row r="20" spans="1:14" x14ac:dyDescent="0.2">
      <c r="A20" s="82"/>
    </row>
    <row r="22" spans="1:14" x14ac:dyDescent="0.2">
      <c r="A22" s="68" t="s">
        <v>12</v>
      </c>
    </row>
    <row r="23" spans="1:14" ht="24" x14ac:dyDescent="0.2">
      <c r="A23" s="16" t="s">
        <v>72</v>
      </c>
      <c r="B23" s="16" t="s">
        <v>68</v>
      </c>
      <c r="C23" s="11" t="s">
        <v>38</v>
      </c>
      <c r="D23" s="85" t="s">
        <v>91</v>
      </c>
    </row>
    <row r="24" spans="1:14" ht="12.75" customHeight="1" x14ac:dyDescent="0.2">
      <c r="A24" s="86">
        <v>235</v>
      </c>
      <c r="B24" s="17">
        <v>99.6</v>
      </c>
      <c r="C24" s="87">
        <v>90.2</v>
      </c>
      <c r="D24" s="88">
        <v>2.2000000000000002</v>
      </c>
    </row>
    <row r="25" spans="1:14" x14ac:dyDescent="0.2">
      <c r="A25" s="82" t="s">
        <v>45</v>
      </c>
      <c r="N25" s="67" t="s">
        <v>104</v>
      </c>
    </row>
    <row r="26" spans="1:14" x14ac:dyDescent="0.2">
      <c r="A26" s="89"/>
    </row>
    <row r="31" spans="1:14" x14ac:dyDescent="0.2">
      <c r="G31" s="22"/>
      <c r="I31" s="22"/>
    </row>
    <row r="32" spans="1:14" x14ac:dyDescent="0.2">
      <c r="I32" s="22"/>
    </row>
    <row r="33" spans="9:9" x14ac:dyDescent="0.2">
      <c r="I33" s="22"/>
    </row>
    <row r="34" spans="9:9" x14ac:dyDescent="0.2">
      <c r="I34" s="22"/>
    </row>
    <row r="35" spans="9:9" x14ac:dyDescent="0.2">
      <c r="I35" s="22"/>
    </row>
    <row r="36" spans="9:9" x14ac:dyDescent="0.2">
      <c r="I36" s="22"/>
    </row>
    <row r="37" spans="9:9" x14ac:dyDescent="0.2">
      <c r="I37" s="22"/>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chapo</vt:lpstr>
      <vt:lpstr>Graph1</vt:lpstr>
      <vt:lpstr>Tab1</vt:lpstr>
      <vt:lpstr>Tab2</vt:lpstr>
      <vt:lpstr>Tab3</vt:lpstr>
      <vt:lpstr>Tab4</vt:lpstr>
      <vt:lpstr>Graph2</vt:lpstr>
      <vt:lpstr>Graph3</vt:lpstr>
      <vt:lpstr>Tab5</vt:lpstr>
      <vt:lpstr>Graph4</vt:lpstr>
      <vt:lpstr>Sources et définitions</vt:lpstr>
      <vt:lpstr>Graph1!Zone_d_impression</vt:lpstr>
      <vt:lpstr>Graph2!Zone_d_impression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Raphael Sigwald</dc:creator>
  <cp:lastModifiedBy>Fabienne Clement</cp:lastModifiedBy>
  <cp:lastPrinted>2022-03-10T13:31:51Z</cp:lastPrinted>
  <dcterms:created xsi:type="dcterms:W3CDTF">2021-05-18T07:49:07Z</dcterms:created>
  <dcterms:modified xsi:type="dcterms:W3CDTF">2025-03-27T07:46:25Z</dcterms:modified>
</cp:coreProperties>
</file>